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achelCrumley\Desktop\"/>
    </mc:Choice>
  </mc:AlternateContent>
  <bookViews>
    <workbookView xWindow="-120" yWindow="-120" windowWidth="20730" windowHeight="11160"/>
  </bookViews>
  <sheets>
    <sheet name="Annual Calendar" sheetId="1" r:id="rId1"/>
  </sheets>
  <definedNames>
    <definedName name="AprSun1">DATE(CalendarYear,4,1)-WEEKDAY(DATE(CalendarYear,4,1))</definedName>
    <definedName name="AugSun1">DATE(CalendarYear,8,1)-WEEKDAY(DATE(CalendarYear,8,1))</definedName>
    <definedName name="CalendarYear">'Annual Calendar'!$B$1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SepSun1">DATE(CalendarYear,9,1)-WEEKDAY(DATE(CalendarYear,9,1))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C41" i="1"/>
  <c r="D41" i="1"/>
  <c r="E41" i="1"/>
  <c r="F41" i="1"/>
  <c r="G41" i="1"/>
  <c r="H41" i="1"/>
  <c r="J41" i="1"/>
  <c r="K41" i="1"/>
  <c r="L41" i="1"/>
  <c r="M41" i="1"/>
  <c r="N41" i="1"/>
  <c r="O41" i="1"/>
  <c r="P41" i="1"/>
  <c r="P55" i="1"/>
  <c r="O55" i="1"/>
  <c r="N55" i="1"/>
  <c r="M55" i="1"/>
  <c r="L55" i="1"/>
  <c r="K55" i="1"/>
  <c r="J55" i="1"/>
  <c r="P54" i="1"/>
  <c r="O54" i="1"/>
  <c r="N54" i="1"/>
  <c r="M54" i="1"/>
  <c r="L54" i="1"/>
  <c r="K54" i="1"/>
  <c r="J54" i="1"/>
  <c r="P53" i="1"/>
  <c r="O53" i="1"/>
  <c r="N53" i="1"/>
  <c r="M53" i="1"/>
  <c r="L53" i="1"/>
  <c r="K53" i="1"/>
  <c r="J53" i="1"/>
  <c r="P52" i="1"/>
  <c r="O52" i="1"/>
  <c r="N52" i="1"/>
  <c r="M52" i="1"/>
  <c r="L52" i="1"/>
  <c r="K52" i="1"/>
  <c r="J52" i="1"/>
  <c r="P51" i="1"/>
  <c r="O51" i="1"/>
  <c r="N51" i="1"/>
  <c r="M51" i="1"/>
  <c r="L51" i="1"/>
  <c r="K51" i="1"/>
  <c r="J51" i="1"/>
  <c r="P50" i="1"/>
  <c r="O50" i="1"/>
  <c r="N50" i="1"/>
  <c r="M50" i="1"/>
  <c r="L50" i="1"/>
  <c r="K50" i="1"/>
  <c r="J50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P46" i="1"/>
  <c r="O46" i="1"/>
  <c r="N46" i="1"/>
  <c r="M46" i="1"/>
  <c r="L46" i="1"/>
  <c r="K46" i="1"/>
  <c r="J46" i="1"/>
  <c r="P45" i="1"/>
  <c r="O45" i="1"/>
  <c r="N45" i="1"/>
  <c r="M45" i="1"/>
  <c r="L45" i="1"/>
  <c r="K45" i="1"/>
  <c r="J45" i="1"/>
  <c r="P44" i="1"/>
  <c r="O44" i="1"/>
  <c r="N44" i="1"/>
  <c r="M44" i="1"/>
  <c r="L44" i="1"/>
  <c r="K44" i="1"/>
  <c r="J44" i="1"/>
  <c r="P43" i="1"/>
  <c r="O43" i="1"/>
  <c r="N43" i="1"/>
  <c r="M43" i="1"/>
  <c r="L43" i="1"/>
  <c r="K43" i="1"/>
  <c r="J43" i="1"/>
  <c r="P42" i="1"/>
  <c r="O42" i="1"/>
  <c r="N42" i="1"/>
  <c r="M42" i="1"/>
  <c r="L42" i="1"/>
  <c r="K42" i="1"/>
  <c r="J42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P37" i="1"/>
  <c r="O37" i="1"/>
  <c r="N37" i="1"/>
  <c r="M37" i="1"/>
  <c r="L37" i="1"/>
  <c r="K37" i="1"/>
  <c r="J37" i="1"/>
  <c r="P36" i="1"/>
  <c r="O36" i="1"/>
  <c r="N36" i="1"/>
  <c r="M36" i="1"/>
  <c r="L36" i="1"/>
  <c r="K36" i="1"/>
  <c r="J36" i="1"/>
  <c r="P35" i="1"/>
  <c r="O35" i="1"/>
  <c r="N35" i="1"/>
  <c r="M35" i="1"/>
  <c r="L35" i="1"/>
  <c r="K35" i="1"/>
  <c r="J35" i="1"/>
  <c r="P34" i="1"/>
  <c r="O34" i="1"/>
  <c r="N34" i="1"/>
  <c r="M34" i="1"/>
  <c r="L34" i="1"/>
  <c r="K34" i="1"/>
  <c r="J34" i="1"/>
  <c r="P33" i="1"/>
  <c r="O33" i="1"/>
  <c r="N33" i="1"/>
  <c r="M33" i="1"/>
  <c r="L33" i="1"/>
  <c r="K33" i="1"/>
  <c r="J33" i="1"/>
  <c r="P32" i="1"/>
  <c r="O32" i="1"/>
  <c r="N32" i="1"/>
  <c r="M32" i="1"/>
  <c r="L32" i="1"/>
  <c r="K32" i="1"/>
  <c r="J32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P28" i="1"/>
  <c r="O28" i="1"/>
  <c r="N28" i="1"/>
  <c r="M28" i="1"/>
  <c r="L28" i="1"/>
  <c r="K28" i="1"/>
  <c r="J28" i="1"/>
  <c r="P27" i="1"/>
  <c r="O27" i="1"/>
  <c r="N27" i="1"/>
  <c r="M27" i="1"/>
  <c r="L27" i="1"/>
  <c r="K27" i="1"/>
  <c r="J27" i="1"/>
  <c r="P26" i="1"/>
  <c r="O26" i="1"/>
  <c r="N26" i="1"/>
  <c r="M26" i="1"/>
  <c r="L26" i="1"/>
  <c r="K26" i="1"/>
  <c r="J26" i="1"/>
  <c r="P25" i="1"/>
  <c r="O25" i="1"/>
  <c r="N25" i="1"/>
  <c r="M25" i="1"/>
  <c r="L25" i="1"/>
  <c r="K25" i="1"/>
  <c r="J25" i="1"/>
  <c r="P24" i="1"/>
  <c r="O24" i="1"/>
  <c r="N24" i="1"/>
  <c r="M24" i="1"/>
  <c r="L24" i="1"/>
  <c r="K24" i="1"/>
  <c r="J24" i="1"/>
  <c r="P23" i="1"/>
  <c r="O23" i="1"/>
  <c r="N23" i="1"/>
  <c r="M23" i="1"/>
  <c r="L23" i="1"/>
  <c r="K23" i="1"/>
  <c r="J23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P19" i="1"/>
  <c r="O19" i="1"/>
  <c r="N19" i="1"/>
  <c r="M19" i="1"/>
  <c r="L19" i="1"/>
  <c r="K19" i="1"/>
  <c r="J19" i="1"/>
  <c r="P18" i="1"/>
  <c r="O18" i="1"/>
  <c r="N18" i="1"/>
  <c r="M18" i="1"/>
  <c r="L18" i="1"/>
  <c r="K18" i="1"/>
  <c r="J18" i="1"/>
  <c r="P17" i="1"/>
  <c r="O17" i="1"/>
  <c r="N17" i="1"/>
  <c r="M17" i="1"/>
  <c r="L17" i="1"/>
  <c r="K17" i="1"/>
  <c r="J17" i="1"/>
  <c r="P16" i="1"/>
  <c r="O16" i="1"/>
  <c r="N16" i="1"/>
  <c r="M16" i="1"/>
  <c r="L16" i="1"/>
  <c r="K16" i="1"/>
  <c r="J16" i="1"/>
  <c r="P15" i="1"/>
  <c r="O15" i="1"/>
  <c r="N15" i="1"/>
  <c r="M15" i="1"/>
  <c r="L15" i="1"/>
  <c r="K15" i="1"/>
  <c r="J15" i="1"/>
  <c r="P14" i="1"/>
  <c r="O14" i="1"/>
  <c r="N14" i="1"/>
  <c r="M14" i="1"/>
  <c r="L14" i="1"/>
  <c r="K14" i="1"/>
  <c r="J14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P10" i="1"/>
  <c r="O10" i="1"/>
  <c r="N10" i="1"/>
  <c r="M10" i="1"/>
  <c r="L10" i="1"/>
  <c r="K10" i="1"/>
  <c r="J10" i="1"/>
  <c r="P9" i="1"/>
  <c r="O9" i="1"/>
  <c r="N9" i="1"/>
  <c r="M9" i="1"/>
  <c r="L9" i="1"/>
  <c r="K9" i="1"/>
  <c r="J9" i="1"/>
  <c r="P8" i="1"/>
  <c r="O8" i="1"/>
  <c r="N8" i="1"/>
  <c r="M8" i="1"/>
  <c r="L8" i="1"/>
  <c r="K8" i="1"/>
  <c r="J8" i="1"/>
  <c r="P7" i="1"/>
  <c r="O7" i="1"/>
  <c r="N7" i="1"/>
  <c r="M7" i="1"/>
  <c r="L7" i="1"/>
  <c r="K7" i="1"/>
  <c r="J7" i="1"/>
  <c r="P6" i="1"/>
  <c r="O6" i="1"/>
  <c r="N6" i="1"/>
  <c r="M6" i="1"/>
  <c r="L6" i="1"/>
  <c r="K6" i="1"/>
  <c r="J6" i="1"/>
  <c r="P5" i="1"/>
  <c r="O5" i="1"/>
  <c r="N5" i="1"/>
  <c r="M5" i="1"/>
  <c r="L5" i="1"/>
  <c r="K5" i="1"/>
  <c r="J5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<sst xmlns="http://schemas.openxmlformats.org/spreadsheetml/2006/main" count="222" uniqueCount="83">
  <si>
    <t>IMPORTANT DATES</t>
  </si>
  <si>
    <t>JANUARY</t>
  </si>
  <si>
    <t>FEBRUARY</t>
  </si>
  <si>
    <t>January</t>
  </si>
  <si>
    <t>Febuary</t>
  </si>
  <si>
    <t>S</t>
  </si>
  <si>
    <t>M</t>
  </si>
  <si>
    <t>T</t>
  </si>
  <si>
    <t>W</t>
  </si>
  <si>
    <t>F</t>
  </si>
  <si>
    <t>New Years</t>
  </si>
  <si>
    <t>Staff Meeting</t>
  </si>
  <si>
    <t xml:space="preserve"> Planning Commission</t>
  </si>
  <si>
    <t>Planning Commission</t>
  </si>
  <si>
    <t>Economic Development Committee</t>
  </si>
  <si>
    <t>Council Meeting</t>
  </si>
  <si>
    <t>Martin Luther King Jr. Day</t>
  </si>
  <si>
    <t>Winter Hike</t>
  </si>
  <si>
    <t>Safety Committee</t>
  </si>
  <si>
    <t>Council Working Session</t>
  </si>
  <si>
    <t>MARCH</t>
  </si>
  <si>
    <t>APRIL</t>
  </si>
  <si>
    <t>March</t>
  </si>
  <si>
    <t>April</t>
  </si>
  <si>
    <t>MAY</t>
  </si>
  <si>
    <t>JUNE</t>
  </si>
  <si>
    <t>May</t>
  </si>
  <si>
    <t xml:space="preserve">June </t>
  </si>
  <si>
    <t>Planning Commision</t>
  </si>
  <si>
    <t xml:space="preserve">Planning Commission </t>
  </si>
  <si>
    <t>JULY</t>
  </si>
  <si>
    <t>AUGUST</t>
  </si>
  <si>
    <t>July</t>
  </si>
  <si>
    <t>August</t>
  </si>
  <si>
    <t>Independence Day</t>
  </si>
  <si>
    <t>Community Block Party</t>
  </si>
  <si>
    <t>SEPTEMBER</t>
  </si>
  <si>
    <t>OCTOBER</t>
  </si>
  <si>
    <t>Lockbourne School Reunion</t>
  </si>
  <si>
    <t>September</t>
  </si>
  <si>
    <t>October</t>
  </si>
  <si>
    <t>Planning Commisison</t>
  </si>
  <si>
    <t>Labor Day</t>
  </si>
  <si>
    <t>Columbus Day</t>
  </si>
  <si>
    <t>NOVEMBER</t>
  </si>
  <si>
    <t>DECEMBER</t>
  </si>
  <si>
    <t>Boo at the Boot</t>
  </si>
  <si>
    <t>Beggars' Night</t>
  </si>
  <si>
    <t>November</t>
  </si>
  <si>
    <t>December</t>
  </si>
  <si>
    <t xml:space="preserve"> Christmas Hop</t>
  </si>
  <si>
    <t>85 Commerce Street</t>
  </si>
  <si>
    <t xml:space="preserve">Council Meeting </t>
  </si>
  <si>
    <t>Lockbourne, Ohio 43137</t>
  </si>
  <si>
    <t>Veterans Day</t>
  </si>
  <si>
    <t>Christmas</t>
  </si>
  <si>
    <t>614.491.3161</t>
  </si>
  <si>
    <t>rachel.crumley@lockbourneohio.us</t>
  </si>
  <si>
    <t xml:space="preserve">Thanksgiving </t>
  </si>
  <si>
    <t>http://lockbourneohio.us/</t>
  </si>
  <si>
    <t>Presidents Day</t>
  </si>
  <si>
    <t>Euchre Party</t>
  </si>
  <si>
    <t xml:space="preserve">Planning Commision </t>
  </si>
  <si>
    <t xml:space="preserve">Easter </t>
  </si>
  <si>
    <t xml:space="preserve">Easter Egg Hunt </t>
  </si>
  <si>
    <t xml:space="preserve">Council Working Session </t>
  </si>
  <si>
    <t xml:space="preserve">Memorial Day </t>
  </si>
  <si>
    <t xml:space="preserve">Memorial DayParade &amp; Celebration </t>
  </si>
  <si>
    <t xml:space="preserve">Tea Party </t>
  </si>
  <si>
    <t>Butterfly Education &amp; Awarness Day "B.E.A.D"</t>
  </si>
  <si>
    <t xml:space="preserve">Outdoor Concert </t>
  </si>
  <si>
    <r>
      <rPr>
        <b/>
        <i/>
        <sz val="10"/>
        <color rgb="FF7030A0"/>
        <rFont val="Arial"/>
        <family val="2"/>
      </rPr>
      <t>Scavenger Hunt</t>
    </r>
    <r>
      <rPr>
        <b/>
        <i/>
        <sz val="10"/>
        <color theme="1"/>
        <rFont val="Arial"/>
        <family val="2"/>
      </rPr>
      <t xml:space="preserve"> </t>
    </r>
  </si>
  <si>
    <t xml:space="preserve">Planning Committee </t>
  </si>
  <si>
    <t xml:space="preserve">Movie Night </t>
  </si>
  <si>
    <t xml:space="preserve">Concert in the Park </t>
  </si>
  <si>
    <t>Concert in the Park</t>
  </si>
  <si>
    <t>12</t>
  </si>
  <si>
    <t xml:space="preserve">Lock &amp; Canal Days </t>
  </si>
  <si>
    <t xml:space="preserve">Indoor Craft &amp; Farmers Market </t>
  </si>
  <si>
    <t>10</t>
  </si>
  <si>
    <t>Economic Committee</t>
  </si>
  <si>
    <t xml:space="preserve">Sip &amp; Paint </t>
  </si>
  <si>
    <r>
      <rPr>
        <sz val="10"/>
        <color theme="1"/>
        <rFont val="Arial"/>
        <family val="2"/>
      </rPr>
      <t>Staff Meeting</t>
    </r>
    <r>
      <rPr>
        <sz val="10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</si>
</sst>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32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Arial"/>
      <family val="2"/>
    </font>
    <font>
      <b/>
      <sz val="26"/>
      <color theme="0"/>
      <name val="Arial"/>
      <family val="2"/>
    </font>
    <font>
      <sz val="8"/>
      <color theme="0"/>
      <name val="Arial"/>
      <family val="2"/>
    </font>
    <font>
      <b/>
      <sz val="13.5"/>
      <color theme="0"/>
      <name val="Arial"/>
      <family val="2"/>
    </font>
    <font>
      <sz val="12"/>
      <color theme="1"/>
      <name val="Arial"/>
      <family val="2"/>
    </font>
    <font>
      <b/>
      <sz val="9.5"/>
      <color theme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8"/>
      <color theme="0" tint="-0.249977111117893"/>
      <name val="Arial"/>
      <family val="2"/>
    </font>
    <font>
      <sz val="14"/>
      <color theme="1"/>
      <name val="Arial"/>
      <family val="2"/>
    </font>
    <font>
      <sz val="9"/>
      <color theme="8"/>
      <name val="Arial"/>
      <family val="2"/>
    </font>
    <font>
      <u/>
      <sz val="8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7030A0"/>
      <name val="Arial"/>
      <family val="2"/>
    </font>
    <font>
      <b/>
      <i/>
      <sz val="10"/>
      <color rgb="FF7030A0"/>
      <name val="Arial"/>
      <family val="2"/>
    </font>
    <font>
      <sz val="10"/>
      <color rgb="FF7030A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b/>
      <sz val="8"/>
      <color rgb="FF7030A0"/>
      <name val="Arial"/>
      <family val="2"/>
    </font>
    <font>
      <b/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2" borderId="0" xfId="0" applyNumberFormat="1" applyFont="1" applyFill="1"/>
    <xf numFmtId="164" fontId="3" fillId="0" borderId="0" xfId="0" applyNumberFormat="1" applyFont="1"/>
    <xf numFmtId="0" fontId="13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16" fontId="16" fillId="0" borderId="0" xfId="0" applyNumberFormat="1" applyFont="1" applyAlignment="1">
      <alignment horizontal="left"/>
    </xf>
    <xf numFmtId="0" fontId="16" fillId="0" borderId="0" xfId="0" applyFont="1"/>
    <xf numFmtId="49" fontId="16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right"/>
    </xf>
    <xf numFmtId="49" fontId="14" fillId="0" borderId="0" xfId="0" applyNumberFormat="1" applyFont="1"/>
    <xf numFmtId="0" fontId="18" fillId="0" borderId="0" xfId="0" applyFont="1" applyAlignment="1">
      <alignment horizontal="right"/>
    </xf>
    <xf numFmtId="164" fontId="19" fillId="0" borderId="0" xfId="0" applyNumberFormat="1" applyFont="1" applyAlignment="1">
      <alignment horizontal="left"/>
    </xf>
    <xf numFmtId="0" fontId="20" fillId="0" borderId="0" xfId="0" applyFont="1"/>
    <xf numFmtId="164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164" fontId="22" fillId="3" borderId="0" xfId="0" applyNumberFormat="1" applyFont="1" applyFill="1" applyAlignment="1">
      <alignment horizontal="center"/>
    </xf>
    <xf numFmtId="0" fontId="18" fillId="0" borderId="0" xfId="0" applyFont="1"/>
    <xf numFmtId="0" fontId="21" fillId="0" borderId="0" xfId="0" applyFont="1"/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left"/>
    </xf>
    <xf numFmtId="0" fontId="23" fillId="0" borderId="0" xfId="0" applyFont="1" applyAlignment="1">
      <alignment horizontal="right"/>
    </xf>
    <xf numFmtId="16" fontId="24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4" fillId="0" borderId="0" xfId="0" applyFont="1"/>
    <xf numFmtId="164" fontId="24" fillId="0" borderId="0" xfId="0" applyNumberFormat="1" applyFont="1"/>
    <xf numFmtId="164" fontId="27" fillId="0" borderId="0" xfId="0" applyNumberFormat="1" applyFont="1" applyAlignment="1">
      <alignment horizontal="center"/>
    </xf>
    <xf numFmtId="164" fontId="26" fillId="3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164" fontId="26" fillId="5" borderId="0" xfId="0" applyNumberFormat="1" applyFont="1" applyFill="1" applyAlignment="1">
      <alignment horizontal="center"/>
    </xf>
    <xf numFmtId="164" fontId="27" fillId="5" borderId="0" xfId="0" applyNumberFormat="1" applyFont="1" applyFill="1" applyAlignment="1">
      <alignment horizontal="center"/>
    </xf>
    <xf numFmtId="164" fontId="21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164" fontId="29" fillId="3" borderId="0" xfId="0" applyNumberFormat="1" applyFont="1" applyFill="1" applyAlignment="1">
      <alignment horizontal="center"/>
    </xf>
    <xf numFmtId="164" fontId="30" fillId="3" borderId="0" xfId="0" applyNumberFormat="1" applyFont="1" applyFill="1" applyAlignment="1">
      <alignment horizontal="center"/>
    </xf>
    <xf numFmtId="164" fontId="22" fillId="5" borderId="0" xfId="0" applyNumberFormat="1" applyFont="1" applyFill="1" applyAlignment="1">
      <alignment horizontal="center"/>
    </xf>
    <xf numFmtId="0" fontId="17" fillId="0" borderId="0" xfId="0" applyFont="1" applyAlignment="1">
      <alignment horizontal="right"/>
    </xf>
    <xf numFmtId="0" fontId="23" fillId="0" borderId="0" xfId="0" applyFont="1"/>
    <xf numFmtId="0" fontId="31" fillId="0" borderId="0" xfId="0" applyFont="1"/>
    <xf numFmtId="164" fontId="3" fillId="5" borderId="0" xfId="0" applyNumberFormat="1" applyFont="1" applyFill="1" applyAlignment="1">
      <alignment horizontal="center"/>
    </xf>
    <xf numFmtId="0" fontId="17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16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49" fontId="14" fillId="0" borderId="0" xfId="0" applyNumberFormat="1" applyFont="1" applyAlignment="1"/>
    <xf numFmtId="49" fontId="15" fillId="0" borderId="0" xfId="1" applyNumberFormat="1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B$1" max="2999" min="1900" page="10" val="202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d66a698f-18be-4ed0-89a1-41021add1866@namprd14.prod.outlook.com" TargetMode="Externa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38100</xdr:rowOff>
        </xdr:from>
        <xdr:to>
          <xdr:col>0</xdr:col>
          <xdr:colOff>266700</xdr:colOff>
          <xdr:row>0</xdr:row>
          <xdr:rowOff>333375</xdr:rowOff>
        </xdr:to>
        <xdr:sp macro="" textlink="">
          <xdr:nvSpPr>
            <xdr:cNvPr id="1033" name="Spinner" descr="Use the spinner button to change calendar year or enter year in cell B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0</xdr:col>
      <xdr:colOff>38100</xdr:colOff>
      <xdr:row>1</xdr:row>
      <xdr:rowOff>9526</xdr:rowOff>
    </xdr:from>
    <xdr:to>
      <xdr:col>9</xdr:col>
      <xdr:colOff>123825</xdr:colOff>
      <xdr:row>2</xdr:row>
      <xdr:rowOff>66675</xdr:rowOff>
    </xdr:to>
    <xdr:sp macro="" textlink="">
      <xdr:nvSpPr>
        <xdr:cNvPr id="6" name="Instruction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5" y="390526"/>
          <a:ext cx="266700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endParaRPr lang="en-US" sz="1000" b="0" i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1</xdr:col>
      <xdr:colOff>91665</xdr:colOff>
      <xdr:row>59</xdr:row>
      <xdr:rowOff>36325</xdr:rowOff>
    </xdr:from>
    <xdr:to>
      <xdr:col>5</xdr:col>
      <xdr:colOff>79784</xdr:colOff>
      <xdr:row>64</xdr:row>
      <xdr:rowOff>113159</xdr:rowOff>
    </xdr:to>
    <xdr:pic>
      <xdr:nvPicPr>
        <xdr:cNvPr id="7" name="Picture 6" descr="cid:d66a698f-18be-4ed0-89a1-41021add1866@namprd14.prod.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98" y="11085325"/>
          <a:ext cx="1131119" cy="10293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chel.crumley@lockbourneohio.us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AB79"/>
  <sheetViews>
    <sheetView showGridLines="0" tabSelected="1" zoomScale="70" zoomScaleNormal="70" workbookViewId="0">
      <selection activeCell="C51" sqref="C51"/>
    </sheetView>
  </sheetViews>
  <sheetFormatPr defaultColWidth="9.5" defaultRowHeight="11.25" x14ac:dyDescent="0.2"/>
  <cols>
    <col min="1" max="1" width="5.1640625" style="5" customWidth="1"/>
    <col min="2" max="16" width="5" style="5" customWidth="1"/>
    <col min="17" max="17" width="2.1640625" style="5" customWidth="1"/>
    <col min="18" max="18" width="1.1640625" style="5" customWidth="1"/>
    <col min="19" max="19" width="0.5" style="5" customWidth="1"/>
    <col min="20" max="20" width="6.83203125" style="5" customWidth="1"/>
    <col min="21" max="21" width="1" style="5" customWidth="1"/>
    <col min="22" max="22" width="39.33203125" style="5" customWidth="1"/>
    <col min="23" max="23" width="3.6640625" style="5" customWidth="1"/>
    <col min="24" max="24" width="8.33203125" style="5" customWidth="1"/>
    <col min="25" max="25" width="1" style="5" customWidth="1"/>
    <col min="26" max="26" width="39.33203125" style="5" customWidth="1"/>
    <col min="27" max="16384" width="9.5" style="5"/>
  </cols>
  <sheetData>
    <row r="1" spans="1:26" ht="30" customHeight="1" x14ac:dyDescent="0.2">
      <c r="A1" s="1"/>
      <c r="B1" s="62">
        <v>2022</v>
      </c>
      <c r="C1" s="62"/>
      <c r="D1" s="62"/>
      <c r="E1" s="6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4" t="s">
        <v>0</v>
      </c>
      <c r="U1" s="4"/>
      <c r="V1" s="1"/>
      <c r="W1" s="1"/>
      <c r="X1" s="1"/>
      <c r="Y1" s="1"/>
      <c r="Z1" s="1"/>
    </row>
    <row r="2" spans="1:26" ht="15" customHeight="1" x14ac:dyDescent="0.2">
      <c r="R2" s="1"/>
      <c r="V2" s="6"/>
      <c r="W2" s="6"/>
    </row>
    <row r="3" spans="1:26" ht="15" customHeight="1" x14ac:dyDescent="0.25">
      <c r="B3" s="7" t="s">
        <v>1</v>
      </c>
      <c r="C3" s="8"/>
      <c r="D3" s="8"/>
      <c r="E3" s="8"/>
      <c r="F3" s="8"/>
      <c r="G3" s="8"/>
      <c r="H3" s="8"/>
      <c r="I3" s="8"/>
      <c r="J3" s="9" t="s">
        <v>2</v>
      </c>
      <c r="K3" s="8"/>
      <c r="L3" s="8"/>
      <c r="M3" s="8"/>
      <c r="N3" s="8"/>
      <c r="O3" s="8"/>
      <c r="P3" s="8"/>
      <c r="R3" s="1"/>
      <c r="T3" s="60" t="s">
        <v>3</v>
      </c>
      <c r="U3" s="60"/>
      <c r="V3" s="60"/>
      <c r="W3" s="10"/>
      <c r="X3" s="61" t="s">
        <v>4</v>
      </c>
      <c r="Y3" s="61"/>
      <c r="Z3" s="61"/>
    </row>
    <row r="4" spans="1:26" ht="15" customHeight="1" x14ac:dyDescent="0.2">
      <c r="B4" s="11" t="s">
        <v>5</v>
      </c>
      <c r="C4" s="11" t="s">
        <v>6</v>
      </c>
      <c r="D4" s="11" t="s">
        <v>7</v>
      </c>
      <c r="E4" s="11" t="s">
        <v>8</v>
      </c>
      <c r="F4" s="11" t="s">
        <v>7</v>
      </c>
      <c r="G4" s="11" t="s">
        <v>9</v>
      </c>
      <c r="H4" s="11" t="s">
        <v>5</v>
      </c>
      <c r="I4" s="12"/>
      <c r="J4" s="11" t="s">
        <v>5</v>
      </c>
      <c r="K4" s="11" t="s">
        <v>6</v>
      </c>
      <c r="L4" s="11" t="s">
        <v>7</v>
      </c>
      <c r="M4" s="11" t="s">
        <v>8</v>
      </c>
      <c r="N4" s="11" t="s">
        <v>7</v>
      </c>
      <c r="O4" s="11" t="s">
        <v>9</v>
      </c>
      <c r="P4" s="11" t="s">
        <v>5</v>
      </c>
      <c r="R4" s="22"/>
      <c r="S4" s="23"/>
      <c r="T4" s="27">
        <v>1</v>
      </c>
      <c r="U4" s="27"/>
      <c r="V4" s="31" t="s">
        <v>10</v>
      </c>
      <c r="W4" s="18"/>
      <c r="X4" s="54">
        <v>2</v>
      </c>
      <c r="Z4" s="18" t="s">
        <v>11</v>
      </c>
    </row>
    <row r="5" spans="1:26" ht="15" customHeight="1" x14ac:dyDescent="0.2">
      <c r="B5" s="13" t="str">
        <f>IF(DAY(JanSun1)=1,"",IF(AND(YEAR(JanSun1+1)=CalendarYear,MONTH(JanSun1+1)=1),JanSun1+1,""))</f>
        <v/>
      </c>
      <c r="C5" s="43" t="str">
        <f>IF(DAY(JanSun1)=1,"",IF(AND(YEAR(JanSun1+2)=CalendarYear,MONTH(JanSun1+2)=1),JanSun1+2,""))</f>
        <v/>
      </c>
      <c r="D5" s="43" t="str">
        <f>IF(DAY(JanSun1)=1,"",IF(AND(YEAR(JanSun1+3)=CalendarYear,MONTH(JanSun1+3)=1),JanSun1+3,""))</f>
        <v/>
      </c>
      <c r="E5" s="43" t="str">
        <f>IF(DAY(JanSun1)=1,"",IF(AND(YEAR(JanSun1+4)=CalendarYear,MONTH(JanSun1+4)=1),JanSun1+4,""))</f>
        <v/>
      </c>
      <c r="F5" s="43" t="str">
        <f>IF(DAY(JanSun1)=1,"",IF(AND(YEAR(JanSun1+5)=CalendarYear,MONTH(JanSun1+5)=1),JanSun1+5,""))</f>
        <v/>
      </c>
      <c r="G5" s="30" t="str">
        <f>IF(DAY(JanSun1)=1,"",IF(AND(YEAR(JanSun1+6)=CalendarYear,MONTH(JanSun1+6)=1),JanSun1+6,""))</f>
        <v/>
      </c>
      <c r="H5" s="49">
        <f>IF(DAY(JanSun1)=1,IF(AND(YEAR(JanSun1)=CalendarYear,MONTH(JanSun1)=1),JanSun1,""),IF(AND(YEAR(JanSun1+7)=CalendarYear,MONTH(JanSun1+7)=1),JanSun1+7,""))</f>
        <v>44562</v>
      </c>
      <c r="I5" s="43"/>
      <c r="J5" s="43" t="str">
        <f>IF(DAY(FebSun1)=1,"",IF(AND(YEAR(FebSun1+1)=CalendarYear,MONTH(FebSun1+1)=2),FebSun1+1,""))</f>
        <v/>
      </c>
      <c r="K5" s="43" t="str">
        <f>IF(DAY(FebSun1)=1,"",IF(AND(YEAR(FebSun1+2)=CalendarYear,MONTH(FebSun1+2)=2),FebSun1+2,""))</f>
        <v/>
      </c>
      <c r="L5" s="43">
        <f>IF(DAY(FebSun1)=1,"",IF(AND(YEAR(FebSun1+3)=CalendarYear,MONTH(FebSun1+3)=2),FebSun1+3,""))</f>
        <v>44593</v>
      </c>
      <c r="M5" s="44">
        <f>IF(DAY(FebSun1)=1,"",IF(AND(YEAR(FebSun1+4)=CalendarYear,MONTH(FebSun1+4)=2),FebSun1+4,""))</f>
        <v>44594</v>
      </c>
      <c r="N5" s="44">
        <f>IF(DAY(FebSun1)=1,"",IF(AND(YEAR(FebSun1+5)=CalendarYear,MONTH(FebSun1+5)=2),FebSun1+5,""))</f>
        <v>44595</v>
      </c>
      <c r="O5" s="43">
        <f>IF(DAY(FebSun1)=1,"",IF(AND(YEAR(FebSun1+6)=CalendarYear,MONTH(FebSun1+6)=2),FebSun1+6,""))</f>
        <v>44596</v>
      </c>
      <c r="P5" s="43">
        <f>IF(DAY(FebSun1)=1,IF(AND(YEAR(FebSun1)=CalendarYear,MONTH(FebSun1)=2),FebSun1,""),IF(AND(YEAR(FebSun1+7)=CalendarYear,MONTH(FebSun1+7)=2),FebSun1+7,""))</f>
        <v>44597</v>
      </c>
      <c r="R5" s="22"/>
      <c r="S5" s="23"/>
      <c r="T5" s="54">
        <v>5</v>
      </c>
      <c r="V5" s="18" t="s">
        <v>11</v>
      </c>
      <c r="W5" s="18"/>
      <c r="X5" s="24">
        <v>3</v>
      </c>
      <c r="Y5" s="17"/>
      <c r="Z5" s="17" t="s">
        <v>12</v>
      </c>
    </row>
    <row r="6" spans="1:26" ht="15" customHeight="1" x14ac:dyDescent="0.2">
      <c r="B6" s="13">
        <f>IF(DAY(JanSun1)=1,IF(AND(YEAR(JanSun1+1)=CalendarYear,MONTH(JanSun1+1)=1),JanSun1+1,""),IF(AND(YEAR(JanSun1+8)=CalendarYear,MONTH(JanSun1+8)=1),JanSun1+8,""))</f>
        <v>44563</v>
      </c>
      <c r="C6" s="43">
        <f>IF(DAY(JanSun1)=1,IF(AND(YEAR(JanSun1+2)=CalendarYear,MONTH(JanSun1+2)=1),JanSun1+2,""),IF(AND(YEAR(JanSun1+9)=CalendarYear,MONTH(JanSun1+9)=1),JanSun1+9,""))</f>
        <v>44564</v>
      </c>
      <c r="D6" s="43">
        <f>IF(DAY(JanSun1)=1,IF(AND(YEAR(JanSun1+3)=CalendarYear,MONTH(JanSun1+3)=1),JanSun1+3,""),IF(AND(YEAR(JanSun1+10)=CalendarYear,MONTH(JanSun1+10)=1),JanSun1+10,""))</f>
        <v>44565</v>
      </c>
      <c r="E6" s="44">
        <f>IF(DAY(JanSun1)=1,IF(AND(YEAR(JanSun1+4)=CalendarYear,MONTH(JanSun1+4)=1),JanSun1+4,""),IF(AND(YEAR(JanSun1+11)=CalendarYear,MONTH(JanSun1+11)=1),JanSun1+11,""))</f>
        <v>44566</v>
      </c>
      <c r="F6" s="44">
        <f>IF(DAY(JanSun1)=1,IF(AND(YEAR(JanSun1+5)=CalendarYear,MONTH(JanSun1+5)=1),JanSun1+5,""),IF(AND(YEAR(JanSun1+12)=CalendarYear,MONTH(JanSun1+12)=1),JanSun1+12,""))</f>
        <v>44567</v>
      </c>
      <c r="G6" s="43">
        <f>IF(DAY(JanSun1)=1,IF(AND(YEAR(JanSun1+6)=CalendarYear,MONTH(JanSun1+6)=1),JanSun1+6,""),IF(AND(YEAR(JanSun1+13)=CalendarYear,MONTH(JanSun1+13)=1),JanSun1+13,""))</f>
        <v>44568</v>
      </c>
      <c r="H6" s="43">
        <f>IF(DAY(JanSun1)=1,IF(AND(YEAR(JanSun1+7)=CalendarYear,MONTH(JanSun1+7)=1),JanSun1+7,""),IF(AND(YEAR(JanSun1+14)=CalendarYear,MONTH(JanSun1+14)=1),JanSun1+14,""))</f>
        <v>44569</v>
      </c>
      <c r="I6" s="43"/>
      <c r="J6" s="43">
        <f>IF(DAY(FebSun1)=1,IF(AND(YEAR(FebSun1+1)=CalendarYear,MONTH(FebSun1+1)=2),FebSun1+1,""),IF(AND(YEAR(FebSun1+8)=CalendarYear,MONTH(FebSun1+8)=2),FebSun1+8,""))</f>
        <v>44598</v>
      </c>
      <c r="K6" s="48">
        <f>IF(DAY(FebSun1)=1,IF(AND(YEAR(FebSun1+2)=CalendarYear,MONTH(FebSun1+2)=2),FebSun1+2,""),IF(AND(YEAR(FebSun1+9)=CalendarYear,MONTH(FebSun1+9)=2),FebSun1+9,""))</f>
        <v>44599</v>
      </c>
      <c r="L6" s="43">
        <f>IF(DAY(FebSun1)=1,IF(AND(YEAR(FebSun1+3)=CalendarYear,MONTH(FebSun1+3)=2),FebSun1+3,""),IF(AND(YEAR(FebSun1+10)=CalendarYear,MONTH(FebSun1+10)=2),FebSun1+10,""))</f>
        <v>44600</v>
      </c>
      <c r="M6" s="43">
        <f>IF(DAY(FebSun1)=1,IF(AND(YEAR(FebSun1+4)=CalendarYear,MONTH(FebSun1+4)=2),FebSun1+4,""),IF(AND(YEAR(FebSun1+11)=CalendarYear,MONTH(FebSun1+11)=2),FebSun1+11,""))</f>
        <v>44601</v>
      </c>
      <c r="N6" s="43">
        <f>IF(DAY(FebSun1)=1,IF(AND(YEAR(FebSun1+5)=CalendarYear,MONTH(FebSun1+5)=2),FebSun1+5,""),IF(AND(YEAR(FebSun1+12)=CalendarYear,MONTH(FebSun1+12)=2),FebSun1+12,""))</f>
        <v>44602</v>
      </c>
      <c r="O6" s="43">
        <f>IF(DAY(FebSun1)=1,IF(AND(YEAR(FebSun1+6)=CalendarYear,MONTH(FebSun1+6)=2),FebSun1+6,""),IF(AND(YEAR(FebSun1+13)=CalendarYear,MONTH(FebSun1+13)=2),FebSun1+13,""))</f>
        <v>44603</v>
      </c>
      <c r="P6" s="43">
        <f>IF(DAY(FebSun1)=1,IF(AND(YEAR(FebSun1+7)=CalendarYear,MONTH(FebSun1+7)=2),FebSun1+7,""),IF(AND(YEAR(FebSun1+14)=CalendarYear,MONTH(FebSun1+14)=2),FebSun1+14,""))</f>
        <v>44604</v>
      </c>
      <c r="R6" s="22"/>
      <c r="S6" s="23"/>
      <c r="T6" s="54">
        <v>6</v>
      </c>
      <c r="U6" s="18"/>
      <c r="V6" s="18" t="s">
        <v>13</v>
      </c>
      <c r="W6" s="18"/>
      <c r="X6" s="24">
        <v>14</v>
      </c>
      <c r="Y6" s="17"/>
      <c r="Z6" s="17" t="s">
        <v>14</v>
      </c>
    </row>
    <row r="7" spans="1:26" ht="15" customHeight="1" x14ac:dyDescent="0.2">
      <c r="B7" s="13">
        <f>IF(DAY(JanSun1)=1,IF(AND(YEAR(JanSun1+8)=CalendarYear,MONTH(JanSun1+8)=1),JanSun1+8,""),IF(AND(YEAR(JanSun1+15)=CalendarYear,MONTH(JanSun1+15)=1),JanSun1+15,""))</f>
        <v>44570</v>
      </c>
      <c r="C7" s="44">
        <f>IF(DAY(JanSun1)=1,IF(AND(YEAR(JanSun1+9)=CalendarYear,MONTH(JanSun1+9)=1),JanSun1+9,""),IF(AND(YEAR(JanSun1+16)=CalendarYear,MONTH(JanSun1+16)=1),JanSun1+16,""))</f>
        <v>44571</v>
      </c>
      <c r="D7" s="43">
        <f>IF(DAY(JanSun1)=1,IF(AND(YEAR(JanSun1+10)=CalendarYear,MONTH(JanSun1+10)=1),JanSun1+10,""),IF(AND(YEAR(JanSun1+17)=CalendarYear,MONTH(JanSun1+17)=1),JanSun1+17,""))</f>
        <v>44572</v>
      </c>
      <c r="E7" s="43">
        <f>IF(DAY(JanSun1)=1,IF(AND(YEAR(JanSun1+11)=CalendarYear,MONTH(JanSun1+11)=1),JanSun1+11,""),IF(AND(YEAR(JanSun1+18)=CalendarYear,MONTH(JanSun1+18)=1),JanSun1+18,""))</f>
        <v>44573</v>
      </c>
      <c r="F7" s="43">
        <f>IF(DAY(JanSun1)=1,IF(AND(YEAR(JanSun1+12)=CalendarYear,MONTH(JanSun1+12)=1),JanSun1+12,""),IF(AND(YEAR(JanSun1+19)=CalendarYear,MONTH(JanSun1+19)=1),JanSun1+19,""))</f>
        <v>44574</v>
      </c>
      <c r="G7" s="43">
        <f>IF(DAY(JanSun1)=1,IF(AND(YEAR(JanSun1+13)=CalendarYear,MONTH(JanSun1+13)=1),JanSun1+13,""),IF(AND(YEAR(JanSun1+20)=CalendarYear,MONTH(JanSun1+20)=1),JanSun1+20,""))</f>
        <v>44575</v>
      </c>
      <c r="H7" s="52">
        <f>IF(DAY(JanSun1)=1,IF(AND(YEAR(JanSun1+14)=CalendarYear,MONTH(JanSun1+14)=1),JanSun1+14,""),IF(AND(YEAR(JanSun1+21)=CalendarYear,MONTH(JanSun1+21)=1),JanSun1+21,""))</f>
        <v>44576</v>
      </c>
      <c r="I7" s="43"/>
      <c r="J7" s="43">
        <f>IF(DAY(FebSun1)=1,IF(AND(YEAR(FebSun1+8)=CalendarYear,MONTH(FebSun1+8)=2),FebSun1+8,""),IF(AND(YEAR(FebSun1+15)=CalendarYear,MONTH(FebSun1+15)=2),FebSun1+15,""))</f>
        <v>44605</v>
      </c>
      <c r="K7" s="44">
        <f>IF(DAY(FebSun1)=1,IF(AND(YEAR(FebSun1+9)=CalendarYear,MONTH(FebSun1+9)=2),FebSun1+9,""),IF(AND(YEAR(FebSun1+16)=CalendarYear,MONTH(FebSun1+16)=2),FebSun1+16,""))</f>
        <v>44606</v>
      </c>
      <c r="L7" s="43">
        <f>IF(DAY(FebSun1)=1,IF(AND(YEAR(FebSun1+10)=CalendarYear,MONTH(FebSun1+10)=2),FebSun1+10,""),IF(AND(YEAR(FebSun1+17)=CalendarYear,MONTH(FebSun1+17)=2),FebSun1+17,""))</f>
        <v>44607</v>
      </c>
      <c r="M7" s="43">
        <f>IF(DAY(FebSun1)=1,IF(AND(YEAR(FebSun1+11)=CalendarYear,MONTH(FebSun1+11)=2),FebSun1+11,""),IF(AND(YEAR(FebSun1+18)=CalendarYear,MONTH(FebSun1+18)=2),FebSun1+18,""))</f>
        <v>44608</v>
      </c>
      <c r="N7" s="43">
        <f>IF(DAY(FebSun1)=1,IF(AND(YEAR(FebSun1+12)=CalendarYear,MONTH(FebSun1+12)=2),FebSun1+12,""),IF(AND(YEAR(FebSun1+19)=CalendarYear,MONTH(FebSun1+19)=2),FebSun1+19,""))</f>
        <v>44609</v>
      </c>
      <c r="O7" s="43">
        <f>IF(DAY(FebSun1)=1,IF(AND(YEAR(FebSun1+13)=CalendarYear,MONTH(FebSun1+13)=2),FebSun1+13,""),IF(AND(YEAR(FebSun1+20)=CalendarYear,MONTH(FebSun1+20)=2),FebSun1+20,""))</f>
        <v>44610</v>
      </c>
      <c r="P7" s="52">
        <f>IF(DAY(FebSun1)=1,IF(AND(YEAR(FebSun1+14)=CalendarYear,MONTH(FebSun1+14)=2),FebSun1+14,""),IF(AND(YEAR(FebSun1+21)=CalendarYear,MONTH(FebSun1+21)=2),FebSun1+21,""))</f>
        <v>44611</v>
      </c>
      <c r="R7" s="22"/>
      <c r="S7" s="23"/>
      <c r="T7" s="54">
        <v>10</v>
      </c>
      <c r="U7" s="18">
        <v>13</v>
      </c>
      <c r="V7" s="18" t="s">
        <v>14</v>
      </c>
      <c r="X7" s="54">
        <v>14</v>
      </c>
      <c r="Y7" s="18"/>
      <c r="Z7" s="18" t="s">
        <v>15</v>
      </c>
    </row>
    <row r="8" spans="1:26" ht="15" customHeight="1" x14ac:dyDescent="0.2">
      <c r="B8" s="13">
        <f>IF(DAY(JanSun1)=1,IF(AND(YEAR(JanSun1+15)=CalendarYear,MONTH(JanSun1+15)=1),JanSun1+15,""),IF(AND(YEAR(JanSun1+22)=CalendarYear,MONTH(JanSun1+22)=1),JanSun1+22,""))</f>
        <v>44577</v>
      </c>
      <c r="C8" s="30">
        <f>IF(DAY(JanSun1)=1,IF(AND(YEAR(JanSun1+16)=CalendarYear,MONTH(JanSun1+16)=1),JanSun1+16,""),IF(AND(YEAR(JanSun1+23)=CalendarYear,MONTH(JanSun1+23)=1),JanSun1+23,""))</f>
        <v>44578</v>
      </c>
      <c r="D8" s="43">
        <f>IF(DAY(JanSun1)=1,IF(AND(YEAR(JanSun1+17)=CalendarYear,MONTH(JanSun1+17)=1),JanSun1+17,""),IF(AND(YEAR(JanSun1+24)=CalendarYear,MONTH(JanSun1+24)=1),JanSun1+24,""))</f>
        <v>44579</v>
      </c>
      <c r="E8" s="43">
        <f>IF(DAY(JanSun1)=1,IF(AND(YEAR(JanSun1+18)=CalendarYear,MONTH(JanSun1+18)=1),JanSun1+18,""),IF(AND(YEAR(JanSun1+25)=CalendarYear,MONTH(JanSun1+25)=1),JanSun1+25,""))</f>
        <v>44580</v>
      </c>
      <c r="F8" s="43">
        <f>IF(DAY(JanSun1)=1,IF(AND(YEAR(JanSun1+19)=CalendarYear,MONTH(JanSun1+19)=1),JanSun1+19,""),IF(AND(YEAR(JanSun1+26)=CalendarYear,MONTH(JanSun1+26)=1),JanSun1+26,""))</f>
        <v>44581</v>
      </c>
      <c r="G8" s="43">
        <f>IF(DAY(JanSun1)=1,IF(AND(YEAR(JanSun1+20)=CalendarYear,MONTH(JanSun1+20)=1),JanSun1+20,""),IF(AND(YEAR(JanSun1+27)=CalendarYear,MONTH(JanSun1+27)=1),JanSun1+27,""))</f>
        <v>44582</v>
      </c>
      <c r="H8" s="48">
        <f>IF(DAY(JanSun1)=1,IF(AND(YEAR(JanSun1+21)=CalendarYear,MONTH(JanSun1+21)=1),JanSun1+21,""),IF(AND(YEAR(JanSun1+28)=CalendarYear,MONTH(JanSun1+28)=1),JanSun1+28,""))</f>
        <v>44583</v>
      </c>
      <c r="I8" s="43"/>
      <c r="J8" s="43">
        <f>IF(DAY(FebSun1)=1,IF(AND(YEAR(FebSun1+15)=CalendarYear,MONTH(FebSun1+15)=2),FebSun1+15,""),IF(AND(YEAR(FebSun1+22)=CalendarYear,MONTH(FebSun1+22)=2),FebSun1+22,""))</f>
        <v>44612</v>
      </c>
      <c r="K8" s="53">
        <f>IF(DAY(FebSun1)=1,IF(AND(YEAR(FebSun1+16)=CalendarYear,MONTH(FebSun1+16)=2),FebSun1+16,""),IF(AND(YEAR(FebSun1+23)=CalendarYear,MONTH(FebSun1+23)=2),FebSun1+23,""))</f>
        <v>44613</v>
      </c>
      <c r="L8" s="43">
        <f>IF(DAY(FebSun1)=1,IF(AND(YEAR(FebSun1+17)=CalendarYear,MONTH(FebSun1+17)=2),FebSun1+17,""),IF(AND(YEAR(FebSun1+24)=CalendarYear,MONTH(FebSun1+24)=2),FebSun1+24,""))</f>
        <v>44614</v>
      </c>
      <c r="M8" s="43">
        <f>IF(DAY(FebSun1)=1,IF(AND(YEAR(FebSun1+18)=CalendarYear,MONTH(FebSun1+18)=2),FebSun1+18,""),IF(AND(YEAR(FebSun1+25)=CalendarYear,MONTH(FebSun1+25)=2),FebSun1+25,""))</f>
        <v>44615</v>
      </c>
      <c r="N8" s="43">
        <f>IF(DAY(FebSun1)=1,IF(AND(YEAR(FebSun1+19)=CalendarYear,MONTH(FebSun1+19)=2),FebSun1+19,""),IF(AND(YEAR(FebSun1+26)=CalendarYear,MONTH(FebSun1+26)=2),FebSun1+26,""))</f>
        <v>44616</v>
      </c>
      <c r="O8" s="43">
        <f>IF(DAY(FebSun1)=1,IF(AND(YEAR(FebSun1+20)=CalendarYear,MONTH(FebSun1+20)=2),FebSun1+20,""),IF(AND(YEAR(FebSun1+27)=CalendarYear,MONTH(FebSun1+27)=2),FebSun1+27,""))</f>
        <v>44617</v>
      </c>
      <c r="P8" s="52">
        <f>IF(DAY(FebSun1)=1,IF(AND(YEAR(FebSun1+21)=CalendarYear,MONTH(FebSun1+21)=2),FebSun1+21,""),IF(AND(YEAR(FebSun1+28)=CalendarYear,MONTH(FebSun1+28)=2),FebSun1+28,""))</f>
        <v>44618</v>
      </c>
      <c r="R8" s="22"/>
      <c r="S8" s="23"/>
      <c r="T8" s="54">
        <v>10</v>
      </c>
      <c r="U8" s="18">
        <v>13</v>
      </c>
      <c r="V8" s="18" t="s">
        <v>15</v>
      </c>
      <c r="W8" s="18"/>
      <c r="X8" s="37">
        <v>19</v>
      </c>
      <c r="Y8" s="39"/>
      <c r="Z8" s="38" t="s">
        <v>17</v>
      </c>
    </row>
    <row r="9" spans="1:26" ht="15" customHeight="1" x14ac:dyDescent="0.2">
      <c r="B9" s="13">
        <f>IF(DAY(JanSun1)=1,IF(AND(YEAR(JanSun1+22)=CalendarYear,MONTH(JanSun1+22)=1),JanSun1+22,""),IF(AND(YEAR(JanSun1+29)=CalendarYear,MONTH(JanSun1+29)=1),JanSun1+29,""))</f>
        <v>44584</v>
      </c>
      <c r="C9" s="44">
        <f>IF(DAY(JanSun1)=1,IF(AND(YEAR(JanSun1+23)=CalendarYear,MONTH(JanSun1+23)=1),JanSun1+23,""),IF(AND(YEAR(JanSun1+30)=CalendarYear,MONTH(JanSun1+30)=1),JanSun1+30,""))</f>
        <v>44585</v>
      </c>
      <c r="D9" s="43">
        <f>IF(DAY(JanSun1)=1,IF(AND(YEAR(JanSun1+24)=CalendarYear,MONTH(JanSun1+24)=1),JanSun1+24,""),IF(AND(YEAR(JanSun1+31)=CalendarYear,MONTH(JanSun1+31)=1),JanSun1+31,""))</f>
        <v>44586</v>
      </c>
      <c r="E9" s="43">
        <f>IF(DAY(JanSun1)=1,IF(AND(YEAR(JanSun1+25)=CalendarYear,MONTH(JanSun1+25)=1),JanSun1+25,""),IF(AND(YEAR(JanSun1+32)=CalendarYear,MONTH(JanSun1+32)=1),JanSun1+32,""))</f>
        <v>44587</v>
      </c>
      <c r="F9" s="43">
        <f>IF(DAY(JanSun1)=1,IF(AND(YEAR(JanSun1+26)=CalendarYear,MONTH(JanSun1+26)=1),JanSun1+26,""),IF(AND(YEAR(JanSun1+33)=CalendarYear,MONTH(JanSun1+33)=1),JanSun1+33,""))</f>
        <v>44588</v>
      </c>
      <c r="G9" s="43">
        <f>IF(DAY(JanSun1)=1,IF(AND(YEAR(JanSun1+27)=CalendarYear,MONTH(JanSun1+27)=1),JanSun1+27,""),IF(AND(YEAR(JanSun1+34)=CalendarYear,MONTH(JanSun1+34)=1),JanSun1+34,""))</f>
        <v>44589</v>
      </c>
      <c r="H9" s="43">
        <f>IF(DAY(JanSun1)=1,IF(AND(YEAR(JanSun1+28)=CalendarYear,MONTH(JanSun1+28)=1),JanSun1+28,""),IF(AND(YEAR(JanSun1+35)=CalendarYear,MONTH(JanSun1+35)=1),JanSun1+35,""))</f>
        <v>44590</v>
      </c>
      <c r="I9" s="43"/>
      <c r="J9" s="43">
        <f>IF(DAY(FebSun1)=1,IF(AND(YEAR(FebSun1+22)=CalendarYear,MONTH(FebSun1+22)=2),FebSun1+22,""),IF(AND(YEAR(FebSun1+29)=CalendarYear,MONTH(FebSun1+29)=2),FebSun1+29,""))</f>
        <v>44619</v>
      </c>
      <c r="K9" s="44">
        <f>IF(DAY(FebSun1)=1,IF(AND(YEAR(FebSun1+23)=CalendarYear,MONTH(FebSun1+23)=2),FebSun1+23,""),IF(AND(YEAR(FebSun1+30)=CalendarYear,MONTH(FebSun1+30)=2),FebSun1+30,""))</f>
        <v>44620</v>
      </c>
      <c r="L9" s="43" t="str">
        <f>IF(DAY(FebSun1)=1,IF(AND(YEAR(FebSun1+24)=CalendarYear,MONTH(FebSun1+24)=2),FebSun1+24,""),IF(AND(YEAR(FebSun1+31)=CalendarYear,MONTH(FebSun1+31)=2),FebSun1+31,""))</f>
        <v/>
      </c>
      <c r="M9" s="43" t="str">
        <f>IF(DAY(FebSun1)=1,IF(AND(YEAR(FebSun1+25)=CalendarYear,MONTH(FebSun1+25)=2),FebSun1+25,""),IF(AND(YEAR(FebSun1+32)=CalendarYear,MONTH(FebSun1+32)=2),FebSun1+32,""))</f>
        <v/>
      </c>
      <c r="N9" s="43" t="str">
        <f>IF(DAY(FebSun1)=1,IF(AND(YEAR(FebSun1+26)=CalendarYear,MONTH(FebSun1+26)=2),FebSun1+26,""),IF(AND(YEAR(FebSun1+33)=CalendarYear,MONTH(FebSun1+33)=2),FebSun1+33,""))</f>
        <v/>
      </c>
      <c r="O9" s="43" t="str">
        <f>IF(DAY(FebSun1)=1,IF(AND(YEAR(FebSun1+27)=CalendarYear,MONTH(FebSun1+27)=2),FebSun1+27,""),IF(AND(YEAR(FebSun1+34)=CalendarYear,MONTH(FebSun1+34)=2),FebSun1+34,""))</f>
        <v/>
      </c>
      <c r="P9" s="43" t="str">
        <f>IF(DAY(FebSun1)=1,IF(AND(YEAR(FebSun1+28)=CalendarYear,MONTH(FebSun1+28)=2),FebSun1+28,""),IF(AND(YEAR(FebSun1+35)=CalendarYear,MONTH(FebSun1+35)=2),FebSun1+35,""))</f>
        <v/>
      </c>
      <c r="R9" s="1"/>
      <c r="T9" s="37">
        <v>15</v>
      </c>
      <c r="V9" s="41" t="s">
        <v>17</v>
      </c>
      <c r="W9" s="18"/>
      <c r="X9" s="27">
        <v>21</v>
      </c>
      <c r="Z9" s="33" t="s">
        <v>60</v>
      </c>
    </row>
    <row r="10" spans="1:26" ht="15" customHeight="1" x14ac:dyDescent="0.2">
      <c r="B10" s="13">
        <f>IF(DAY(JanSun1)=1,IF(AND(YEAR(JanSun1+29)=CalendarYear,MONTH(JanSun1+29)=1),JanSun1+29,""),IF(AND(YEAR(JanSun1+36)=CalendarYear,MONTH(JanSun1+36)=1),JanSun1+36,""))</f>
        <v>44591</v>
      </c>
      <c r="C10" s="43">
        <f>IF(DAY(JanSun1)=1,IF(AND(YEAR(JanSun1+30)=CalendarYear,MONTH(JanSun1+30)=1),JanSun1+30,""),IF(AND(YEAR(JanSun1+37)=CalendarYear,MONTH(JanSun1+37)=1),JanSun1+37,""))</f>
        <v>44592</v>
      </c>
      <c r="D10" s="43" t="str">
        <f>IF(DAY(JanSun1)=1,IF(AND(YEAR(JanSun1+31)=CalendarYear,MONTH(JanSun1+31)=1),JanSun1+31,""),IF(AND(YEAR(JanSun1+38)=CalendarYear,MONTH(JanSun1+38)=1),JanSun1+38,""))</f>
        <v/>
      </c>
      <c r="E10" s="43" t="str">
        <f>IF(DAY(JanSun1)=1,IF(AND(YEAR(JanSun1+32)=CalendarYear,MONTH(JanSun1+32)=1),JanSun1+32,""),IF(AND(YEAR(JanSun1+39)=CalendarYear,MONTH(JanSun1+39)=1),JanSun1+39,""))</f>
        <v/>
      </c>
      <c r="F10" s="43" t="str">
        <f>IF(DAY(JanSun1)=1,IF(AND(YEAR(JanSun1+33)=CalendarYear,MONTH(JanSun1+33)=1),JanSun1+33,""),IF(AND(YEAR(JanSun1+40)=CalendarYear,MONTH(JanSun1+40)=1),JanSun1+40,""))</f>
        <v/>
      </c>
      <c r="G10" s="43" t="str">
        <f>IF(DAY(JanSun1)=1,IF(AND(YEAR(JanSun1+34)=CalendarYear,MONTH(JanSun1+34)=1),JanSun1+34,""),IF(AND(YEAR(JanSun1+41)=CalendarYear,MONTH(JanSun1+41)=1),JanSun1+41,""))</f>
        <v/>
      </c>
      <c r="H10" s="43" t="str">
        <f>IF(DAY(JanSun1)=1,IF(AND(YEAR(JanSun1+35)=CalendarYear,MONTH(JanSun1+35)=1),JanSun1+35,""),IF(AND(YEAR(JanSun1+42)=CalendarYear,MONTH(JanSun1+42)=1),JanSun1+42,""))</f>
        <v/>
      </c>
      <c r="I10" s="43"/>
      <c r="J10" s="43" t="str">
        <f>IF(DAY(FebSun1)=1,IF(AND(YEAR(FebSun1+29)=CalendarYear,MONTH(FebSun1+29)=2),FebSun1+29,""),IF(AND(YEAR(FebSun1+36)=CalendarYear,MONTH(FebSun1+36)=2),FebSun1+36,""))</f>
        <v/>
      </c>
      <c r="K10" s="43" t="str">
        <f>IF(DAY(FebSun1)=1,IF(AND(YEAR(FebSun1+30)=CalendarYear,MONTH(FebSun1+30)=2),FebSun1+30,""),IF(AND(YEAR(FebSun1+37)=CalendarYear,MONTH(FebSun1+37)=2),FebSun1+37,""))</f>
        <v/>
      </c>
      <c r="L10" s="43" t="str">
        <f>IF(DAY(FebSun1)=1,IF(AND(YEAR(FebSun1+31)=CalendarYear,MONTH(FebSun1+31)=2),FebSun1+31,""),IF(AND(YEAR(FebSun1+38)=CalendarYear,MONTH(FebSun1+38)=2),FebSun1+38,""))</f>
        <v/>
      </c>
      <c r="M10" s="43" t="str">
        <f>IF(DAY(FebSun1)=1,IF(AND(YEAR(FebSun1+32)=CalendarYear,MONTH(FebSun1+32)=2),FebSun1+32,""),IF(AND(YEAR(FebSun1+39)=CalendarYear,MONTH(FebSun1+39)=2),FebSun1+39,""))</f>
        <v/>
      </c>
      <c r="N10" s="43" t="str">
        <f>IF(DAY(FebSun1)=1,IF(AND(YEAR(FebSun1+33)=CalendarYear,MONTH(FebSun1+33)=2),FebSun1+33,""),IF(AND(YEAR(FebSun1+40)=CalendarYear,MONTH(FebSun1+40)=2),FebSun1+40,""))</f>
        <v/>
      </c>
      <c r="O10" s="43" t="str">
        <f>IF(DAY(FebSun1)=1,IF(AND(YEAR(FebSun1+34)=CalendarYear,MONTH(FebSun1+34)=2),FebSun1+34,""),IF(AND(YEAR(FebSun1+41)=CalendarYear,MONTH(FebSun1+41)=2),FebSun1+41,""))</f>
        <v/>
      </c>
      <c r="P10" s="43" t="str">
        <f>IF(DAY(FebSun1)=1,IF(AND(YEAR(FebSun1+35)=CalendarYear,MONTH(FebSun1+35)=2),FebSun1+35,""),IF(AND(YEAR(FebSun1+42)=CalendarYear,MONTH(FebSun1+42)=2),FebSun1+42,""))</f>
        <v/>
      </c>
      <c r="R10" s="14"/>
      <c r="S10" s="23"/>
      <c r="T10" s="27">
        <v>17</v>
      </c>
      <c r="U10" s="27"/>
      <c r="V10" s="31" t="s">
        <v>16</v>
      </c>
      <c r="W10" s="18"/>
      <c r="X10" s="37">
        <v>26</v>
      </c>
      <c r="Z10" s="41" t="s">
        <v>61</v>
      </c>
    </row>
    <row r="11" spans="1:26" ht="15" customHeight="1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1"/>
      <c r="S11" s="23"/>
      <c r="T11" s="54">
        <v>24</v>
      </c>
      <c r="U11" s="18"/>
      <c r="V11" s="18" t="s">
        <v>18</v>
      </c>
      <c r="W11" s="18"/>
      <c r="X11" s="54">
        <v>28</v>
      </c>
      <c r="Y11" s="18"/>
      <c r="Z11" s="18" t="s">
        <v>18</v>
      </c>
    </row>
    <row r="12" spans="1:26" ht="15" customHeight="1" x14ac:dyDescent="0.25">
      <c r="B12" s="9" t="s">
        <v>20</v>
      </c>
      <c r="C12" s="8"/>
      <c r="D12" s="8"/>
      <c r="E12" s="8"/>
      <c r="F12" s="8"/>
      <c r="G12" s="8"/>
      <c r="H12" s="8"/>
      <c r="I12" s="15"/>
      <c r="J12" s="9" t="s">
        <v>21</v>
      </c>
      <c r="K12" s="8"/>
      <c r="L12" s="8"/>
      <c r="M12" s="8"/>
      <c r="N12" s="8"/>
      <c r="O12" s="8"/>
      <c r="P12" s="8"/>
      <c r="R12" s="1"/>
      <c r="S12" s="23"/>
      <c r="T12" s="54">
        <v>24</v>
      </c>
      <c r="U12" s="18"/>
      <c r="V12" s="18" t="s">
        <v>19</v>
      </c>
      <c r="X12" s="54">
        <v>28</v>
      </c>
      <c r="Y12" s="18"/>
      <c r="Z12" s="18" t="s">
        <v>19</v>
      </c>
    </row>
    <row r="13" spans="1:26" ht="15" customHeight="1" x14ac:dyDescent="0.25">
      <c r="B13" s="11" t="s">
        <v>5</v>
      </c>
      <c r="C13" s="11" t="s">
        <v>6</v>
      </c>
      <c r="D13" s="11" t="s">
        <v>7</v>
      </c>
      <c r="E13" s="11" t="s">
        <v>8</v>
      </c>
      <c r="F13" s="11" t="s">
        <v>7</v>
      </c>
      <c r="G13" s="11" t="s">
        <v>9</v>
      </c>
      <c r="H13" s="11" t="s">
        <v>5</v>
      </c>
      <c r="I13" s="8"/>
      <c r="J13" s="11" t="s">
        <v>5</v>
      </c>
      <c r="K13" s="11" t="s">
        <v>6</v>
      </c>
      <c r="L13" s="11" t="s">
        <v>7</v>
      </c>
      <c r="M13" s="11" t="s">
        <v>8</v>
      </c>
      <c r="N13" s="11" t="s">
        <v>7</v>
      </c>
      <c r="O13" s="11" t="s">
        <v>9</v>
      </c>
      <c r="P13" s="11" t="s">
        <v>5</v>
      </c>
      <c r="R13" s="1"/>
      <c r="S13" s="23"/>
    </row>
    <row r="14" spans="1:26" ht="15" customHeight="1" x14ac:dyDescent="0.25">
      <c r="B14" s="43" t="str">
        <f>IF(DAY(MarSun1)=1,"",IF(AND(YEAR(MarSun1+1)=CalendarYear,MONTH(MarSun1+1)=3),MarSun1+1,""))</f>
        <v/>
      </c>
      <c r="C14" s="43" t="str">
        <f>IF(DAY(MarSun1)=1,"",IF(AND(YEAR(MarSun1+2)=CalendarYear,MONTH(MarSun1+2)=3),MarSun1+2,""))</f>
        <v/>
      </c>
      <c r="D14" s="43">
        <f>IF(DAY(MarSun1)=1,"",IF(AND(YEAR(MarSun1+3)=CalendarYear,MONTH(MarSun1+3)=3),MarSun1+3,""))</f>
        <v>44621</v>
      </c>
      <c r="E14" s="44">
        <f>IF(DAY(MarSun1)=1,"",IF(AND(YEAR(MarSun1+4)=CalendarYear,MONTH(MarSun1+4)=3),MarSun1+4,""))</f>
        <v>44622</v>
      </c>
      <c r="F14" s="44">
        <f>IF(DAY(MarSun1)=1,"",IF(AND(YEAR(MarSun1+5)=CalendarYear,MONTH(MarSun1+5)=3),MarSun1+5,""))</f>
        <v>44623</v>
      </c>
      <c r="G14" s="43">
        <f>IF(DAY(MarSun1)=1,"",IF(AND(YEAR(MarSun1+6)=CalendarYear,MONTH(MarSun1+6)=3),MarSun1+6,""))</f>
        <v>44624</v>
      </c>
      <c r="H14" s="43">
        <f>IF(DAY(MarSun1)=1,IF(AND(YEAR(MarSun1)=CalendarYear,MONTH(MarSun1)=3),MarSun1,""),IF(AND(YEAR(MarSun1+7)=CalendarYear,MONTH(MarSun1+7)=3),MarSun1+7,""))</f>
        <v>44625</v>
      </c>
      <c r="I14" s="45"/>
      <c r="J14" s="43" t="str">
        <f>IF(DAY(AprSun1)=1,"",IF(AND(YEAR(AprSun1+1)=CalendarYear,MONTH(AprSun1+1)=4),AprSun1+1,""))</f>
        <v/>
      </c>
      <c r="K14" s="43" t="str">
        <f>IF(DAY(AprSun1)=1,"",IF(AND(YEAR(AprSun1+2)=CalendarYear,MONTH(AprSun1+2)=4),AprSun1+2,""))</f>
        <v/>
      </c>
      <c r="L14" s="43" t="str">
        <f>IF(DAY(AprSun1)=1,"",IF(AND(YEAR(AprSun1+3)=CalendarYear,MONTH(AprSun1+3)=4),AprSun1+3,""))</f>
        <v/>
      </c>
      <c r="M14" s="43" t="str">
        <f>IF(DAY(AprSun1)=1,"",IF(AND(YEAR(AprSun1+4)=CalendarYear,MONTH(AprSun1+4)=4),AprSun1+4,""))</f>
        <v/>
      </c>
      <c r="N14" s="47" t="str">
        <f>IF(DAY(AprSun1)=1,"",IF(AND(YEAR(AprSun1+5)=CalendarYear,MONTH(AprSun1+5)=4),AprSun1+5,""))</f>
        <v/>
      </c>
      <c r="O14" s="43">
        <f>IF(DAY(AprSun1)=1,"",IF(AND(YEAR(AprSun1+6)=CalendarYear,MONTH(AprSun1+6)=4),AprSun1+6,""))</f>
        <v>44652</v>
      </c>
      <c r="P14" s="48">
        <f>IF(DAY(AprSun1)=1,IF(AND(YEAR(AprSun1)=CalendarYear,MONTH(AprSun1)=4),AprSun1,""),IF(AND(YEAR(AprSun1+7)=CalendarYear,MONTH(AprSun1+7)=4),AprSun1+7,""))</f>
        <v>44653</v>
      </c>
      <c r="R14" s="1"/>
      <c r="T14" s="61" t="s">
        <v>22</v>
      </c>
      <c r="U14" s="61"/>
      <c r="V14" s="61"/>
      <c r="W14" s="18"/>
      <c r="X14" s="60" t="s">
        <v>23</v>
      </c>
      <c r="Y14" s="60"/>
      <c r="Z14" s="60"/>
    </row>
    <row r="15" spans="1:26" ht="15" customHeight="1" x14ac:dyDescent="0.2">
      <c r="B15" s="43">
        <f>IF(DAY(MarSun1)=1,IF(AND(YEAR(MarSun1+1)=CalendarYear,MONTH(MarSun1+1)=3),MarSun1+1,""),IF(AND(YEAR(MarSun1+8)=CalendarYear,MONTH(MarSun1+8)=3),MarSun1+8,""))</f>
        <v>44626</v>
      </c>
      <c r="C15" s="48">
        <f>IF(DAY(MarSun1)=1,IF(AND(YEAR(MarSun1+2)=CalendarYear,MONTH(MarSun1+2)=3),MarSun1+2,""),IF(AND(YEAR(MarSun1+9)=CalendarYear,MONTH(MarSun1+9)=3),MarSun1+9,""))</f>
        <v>44627</v>
      </c>
      <c r="D15" s="43">
        <f>IF(DAY(MarSun1)=1,IF(AND(YEAR(MarSun1+3)=CalendarYear,MONTH(MarSun1+3)=3),MarSun1+3,""),IF(AND(YEAR(MarSun1+10)=CalendarYear,MONTH(MarSun1+10)=3),MarSun1+10,""))</f>
        <v>44628</v>
      </c>
      <c r="E15" s="43">
        <f>IF(DAY(MarSun1)=1,IF(AND(YEAR(MarSun1+4)=CalendarYear,MONTH(MarSun1+4)=3),MarSun1+4,""),IF(AND(YEAR(MarSun1+11)=CalendarYear,MONTH(MarSun1+11)=3),MarSun1+11,""))</f>
        <v>44629</v>
      </c>
      <c r="F15" s="43">
        <f>IF(DAY(MarSun1)=1,IF(AND(YEAR(MarSun1+5)=CalendarYear,MONTH(MarSun1+5)=3),MarSun1+5,""),IF(AND(YEAR(MarSun1+12)=CalendarYear,MONTH(MarSun1+12)=3),MarSun1+12,""))</f>
        <v>44630</v>
      </c>
      <c r="G15" s="43">
        <f>IF(DAY(MarSun1)=1,IF(AND(YEAR(MarSun1+6)=CalendarYear,MONTH(MarSun1+6)=3),MarSun1+6,""),IF(AND(YEAR(MarSun1+13)=CalendarYear,MONTH(MarSun1+13)=3),MarSun1+13,""))</f>
        <v>44631</v>
      </c>
      <c r="H15" s="43">
        <f>IF(DAY(MarSun1)=1,IF(AND(YEAR(MarSun1+7)=CalendarYear,MONTH(MarSun1+7)=3),MarSun1+7,""),IF(AND(YEAR(MarSun1+14)=CalendarYear,MONTH(MarSun1+14)=3),MarSun1+14,""))</f>
        <v>44632</v>
      </c>
      <c r="I15" s="43"/>
      <c r="J15" s="13">
        <f>IF(DAY(AprSun1)=1,IF(AND(YEAR(AprSun1+1)=CalendarYear,MONTH(AprSun1+1)=4),AprSun1+1,""),IF(AND(YEAR(AprSun1+8)=CalendarYear,MONTH(AprSun1+8)=4),AprSun1+8,""))</f>
        <v>44654</v>
      </c>
      <c r="K15" s="43">
        <f>IF(DAY(AprSun1)=1,IF(AND(YEAR(AprSun1+2)=CalendarYear,MONTH(AprSun1+2)=4),AprSun1+2,""),IF(AND(YEAR(AprSun1+9)=CalendarYear,MONTH(AprSun1+9)=4),AprSun1+9,""))</f>
        <v>44655</v>
      </c>
      <c r="L15" s="43">
        <f>IF(DAY(AprSun1)=1,IF(AND(YEAR(AprSun1+3)=CalendarYear,MONTH(AprSun1+3)=4),AprSun1+3,""),IF(AND(YEAR(AprSun1+10)=CalendarYear,MONTH(AprSun1+10)=4),AprSun1+10,""))</f>
        <v>44656</v>
      </c>
      <c r="M15" s="44">
        <f>IF(DAY(AprSun1)=1,IF(AND(YEAR(AprSun1+4)=CalendarYear,MONTH(AprSun1+4)=4),AprSun1+4,""),IF(AND(YEAR(AprSun1+11)=CalendarYear,MONTH(AprSun1+11)=4),AprSun1+11,""))</f>
        <v>44657</v>
      </c>
      <c r="N15" s="44">
        <f>IF(DAY(AprSun1)=1,IF(AND(YEAR(AprSun1+5)=CalendarYear,MONTH(AprSun1+5)=4),AprSun1+5,""),IF(AND(YEAR(AprSun1+12)=CalendarYear,MONTH(AprSun1+12)=4),AprSun1+12,""))</f>
        <v>44658</v>
      </c>
      <c r="O15" s="43">
        <f>IF(DAY(AprSun1)=1,IF(AND(YEAR(AprSun1+6)=CalendarYear,MONTH(AprSun1+6)=4),AprSun1+6,""),IF(AND(YEAR(AprSun1+13)=CalendarYear,MONTH(AprSun1+13)=4),AprSun1+13,""))</f>
        <v>44659</v>
      </c>
      <c r="P15" s="43">
        <f>IF(DAY(AprSun1)=1,IF(AND(YEAR(AprSun1+7)=CalendarYear,MONTH(AprSun1+7)=4),AprSun1+7,""),IF(AND(YEAR(AprSun1+14)=CalendarYear,MONTH(AprSun1+14)=4),AprSun1+14,""))</f>
        <v>44660</v>
      </c>
      <c r="R15" s="22"/>
      <c r="S15" s="23"/>
      <c r="T15" s="54">
        <v>2</v>
      </c>
      <c r="V15" s="18" t="s">
        <v>11</v>
      </c>
      <c r="W15" s="10"/>
      <c r="X15" s="24">
        <v>6</v>
      </c>
      <c r="Y15" s="17"/>
      <c r="Z15" s="19" t="s">
        <v>11</v>
      </c>
    </row>
    <row r="16" spans="1:26" ht="15" customHeight="1" x14ac:dyDescent="0.2">
      <c r="B16" s="43">
        <f>IF(DAY(MarSun1)=1,IF(AND(YEAR(MarSun1+8)=CalendarYear,MONTH(MarSun1+8)=3),MarSun1+8,""),IF(AND(YEAR(MarSun1+15)=CalendarYear,MONTH(MarSun1+15)=3),MarSun1+15,""))</f>
        <v>44633</v>
      </c>
      <c r="C16" s="44">
        <f>IF(DAY(MarSun1)=1,IF(AND(YEAR(MarSun1+9)=CalendarYear,MONTH(MarSun1+9)=3),MarSun1+9,""),IF(AND(YEAR(MarSun1+16)=CalendarYear,MONTH(MarSun1+16)=3),MarSun1+16,""))</f>
        <v>44634</v>
      </c>
      <c r="D16" s="43">
        <f>IF(DAY(MarSun1)=1,IF(AND(YEAR(MarSun1+10)=CalendarYear,MONTH(MarSun1+10)=3),MarSun1+10,""),IF(AND(YEAR(MarSun1+17)=CalendarYear,MONTH(MarSun1+17)=3),MarSun1+17,""))</f>
        <v>44635</v>
      </c>
      <c r="E16" s="43">
        <f>IF(DAY(MarSun1)=1,IF(AND(YEAR(MarSun1+11)=CalendarYear,MONTH(MarSun1+11)=3),MarSun1+11,""),IF(AND(YEAR(MarSun1+18)=CalendarYear,MONTH(MarSun1+18)=3),MarSun1+18,""))</f>
        <v>44636</v>
      </c>
      <c r="F16" s="43">
        <f>IF(DAY(MarSun1)=1,IF(AND(YEAR(MarSun1+12)=CalendarYear,MONTH(MarSun1+12)=3),MarSun1+12,""),IF(AND(YEAR(MarSun1+19)=CalendarYear,MONTH(MarSun1+19)=3),MarSun1+19,""))</f>
        <v>44637</v>
      </c>
      <c r="G16" s="43">
        <f>IF(DAY(MarSun1)=1,IF(AND(YEAR(MarSun1+13)=CalendarYear,MONTH(MarSun1+13)=3),MarSun1+13,""),IF(AND(YEAR(MarSun1+20)=CalendarYear,MONTH(MarSun1+20)=3),MarSun1+20,""))</f>
        <v>44638</v>
      </c>
      <c r="H16" s="52">
        <f>IF(DAY(MarSun1)=1,IF(AND(YEAR(MarSun1+14)=CalendarYear,MONTH(MarSun1+14)=3),MarSun1+14,""),IF(AND(YEAR(MarSun1+21)=CalendarYear,MONTH(MarSun1+21)=3),MarSun1+21,""))</f>
        <v>44639</v>
      </c>
      <c r="I16" s="43"/>
      <c r="J16" s="43">
        <f>IF(DAY(AprSun1)=1,IF(AND(YEAR(AprSun1+8)=CalendarYear,MONTH(AprSun1+8)=4),AprSun1+8,""),IF(AND(YEAR(AprSun1+15)=CalendarYear,MONTH(AprSun1+15)=4),AprSun1+15,""))</f>
        <v>44661</v>
      </c>
      <c r="K16" s="44">
        <f>IF(DAY(AprSun1)=1,IF(AND(YEAR(AprSun1+9)=CalendarYear,MONTH(AprSun1+9)=4),AprSun1+9,""),IF(AND(YEAR(AprSun1+16)=CalendarYear,MONTH(AprSun1+16)=4),AprSun1+16,""))</f>
        <v>44662</v>
      </c>
      <c r="L16" s="43">
        <f>IF(DAY(AprSun1)=1,IF(AND(YEAR(AprSun1+10)=CalendarYear,MONTH(AprSun1+10)=4),AprSun1+10,""),IF(AND(YEAR(AprSun1+17)=CalendarYear,MONTH(AprSun1+17)=4),AprSun1+17,""))</f>
        <v>44663</v>
      </c>
      <c r="M16" s="43">
        <f>IF(DAY(AprSun1)=1,IF(AND(YEAR(AprSun1+11)=CalendarYear,MONTH(AprSun1+11)=4),AprSun1+11,""),IF(AND(YEAR(AprSun1+18)=CalendarYear,MONTH(AprSun1+18)=4),AprSun1+18,""))</f>
        <v>44664</v>
      </c>
      <c r="N16" s="43">
        <f>IF(DAY(AprSun1)=1,IF(AND(YEAR(AprSun1+12)=CalendarYear,MONTH(AprSun1+12)=4),AprSun1+12,""),IF(AND(YEAR(AprSun1+19)=CalendarYear,MONTH(AprSun1+19)=4),AprSun1+19,""))</f>
        <v>44665</v>
      </c>
      <c r="O16" s="43">
        <f>IF(DAY(AprSun1)=1,IF(AND(YEAR(AprSun1+13)=CalendarYear,MONTH(AprSun1+13)=4),AprSun1+13,""),IF(AND(YEAR(AprSun1+20)=CalendarYear,MONTH(AprSun1+20)=4),AprSun1+20,""))</f>
        <v>44666</v>
      </c>
      <c r="P16" s="52">
        <f>IF(DAY(AprSun1)=1,IF(AND(YEAR(AprSun1+14)=CalendarYear,MONTH(AprSun1+14)=4),AprSun1+14,""),IF(AND(YEAR(AprSun1+21)=CalendarYear,MONTH(AprSun1+21)=4),AprSun1+21,""))</f>
        <v>44667</v>
      </c>
      <c r="R16" s="22"/>
      <c r="S16" s="23"/>
      <c r="T16" s="24">
        <v>3</v>
      </c>
      <c r="U16" s="17"/>
      <c r="V16" s="17" t="s">
        <v>13</v>
      </c>
      <c r="W16" s="10"/>
      <c r="X16" s="54">
        <v>7</v>
      </c>
      <c r="Y16" s="39"/>
      <c r="Z16" s="19" t="s">
        <v>62</v>
      </c>
    </row>
    <row r="17" spans="2:28" ht="15" customHeight="1" x14ac:dyDescent="0.2">
      <c r="B17" s="43">
        <f>IF(DAY(MarSun1)=1,IF(AND(YEAR(MarSun1+15)=CalendarYear,MONTH(MarSun1+15)=3),MarSun1+15,""),IF(AND(YEAR(MarSun1+22)=CalendarYear,MONTH(MarSun1+22)=3),MarSun1+22,""))</f>
        <v>44640</v>
      </c>
      <c r="C17" s="48">
        <f>IF(DAY(MarSun1)=1,IF(AND(YEAR(MarSun1+16)=CalendarYear,MONTH(MarSun1+16)=3),MarSun1+16,""),IF(AND(YEAR(MarSun1+23)=CalendarYear,MONTH(MarSun1+23)=3),MarSun1+23,""))</f>
        <v>44641</v>
      </c>
      <c r="D17" s="43">
        <f>IF(DAY(MarSun1)=1,IF(AND(YEAR(MarSun1+17)=CalendarYear,MONTH(MarSun1+17)=3),MarSun1+17,""),IF(AND(YEAR(MarSun1+24)=CalendarYear,MONTH(MarSun1+24)=3),MarSun1+24,""))</f>
        <v>44642</v>
      </c>
      <c r="E17" s="43">
        <f>IF(DAY(MarSun1)=1,IF(AND(YEAR(MarSun1+18)=CalendarYear,MONTH(MarSun1+18)=3),MarSun1+18,""),IF(AND(YEAR(MarSun1+25)=CalendarYear,MONTH(MarSun1+25)=3),MarSun1+25,""))</f>
        <v>44643</v>
      </c>
      <c r="F17" s="43">
        <f>IF(DAY(MarSun1)=1,IF(AND(YEAR(MarSun1+19)=CalendarYear,MONTH(MarSun1+19)=3),MarSun1+19,""),IF(AND(YEAR(MarSun1+26)=CalendarYear,MONTH(MarSun1+26)=3),MarSun1+26,""))</f>
        <v>44644</v>
      </c>
      <c r="G17" s="43">
        <f>IF(DAY(MarSun1)=1,IF(AND(YEAR(MarSun1+20)=CalendarYear,MONTH(MarSun1+20)=3),MarSun1+20,""),IF(AND(YEAR(MarSun1+27)=CalendarYear,MONTH(MarSun1+27)=3),MarSun1+27,""))</f>
        <v>44645</v>
      </c>
      <c r="H17" s="52">
        <f>IF(DAY(MarSun1)=1,IF(AND(YEAR(MarSun1+21)=CalendarYear,MONTH(MarSun1+21)=3),MarSun1+21,""),IF(AND(YEAR(MarSun1+28)=CalendarYear,MONTH(MarSun1+28)=3),MarSun1+28,""))</f>
        <v>44646</v>
      </c>
      <c r="I17" s="43"/>
      <c r="J17" s="30">
        <f>IF(DAY(AprSun1)=1,IF(AND(YEAR(AprSun1+15)=CalendarYear,MONTH(AprSun1+15)=4),AprSun1+15,""),IF(AND(YEAR(AprSun1+22)=CalendarYear,MONTH(AprSun1+22)=4),AprSun1+22,""))</f>
        <v>44668</v>
      </c>
      <c r="K17" s="43">
        <f>IF(DAY(AprSun1)=1,IF(AND(YEAR(AprSun1+16)=CalendarYear,MONTH(AprSun1+16)=4),AprSun1+16,""),IF(AND(YEAR(AprSun1+23)=CalendarYear,MONTH(AprSun1+23)=4),AprSun1+23,""))</f>
        <v>44669</v>
      </c>
      <c r="L17" s="43">
        <f>IF(DAY(AprSun1)=1,IF(AND(YEAR(AprSun1+17)=CalendarYear,MONTH(AprSun1+17)=4),AprSun1+17,""),IF(AND(YEAR(AprSun1+24)=CalendarYear,MONTH(AprSun1+24)=4),AprSun1+24,""))</f>
        <v>44670</v>
      </c>
      <c r="M17" s="43">
        <f>IF(DAY(AprSun1)=1,IF(AND(YEAR(AprSun1+18)=CalendarYear,MONTH(AprSun1+18)=4),AprSun1+18,""),IF(AND(YEAR(AprSun1+25)=CalendarYear,MONTH(AprSun1+25)=4),AprSun1+25,""))</f>
        <v>44671</v>
      </c>
      <c r="N17" s="43">
        <f>IF(DAY(AprSun1)=1,IF(AND(YEAR(AprSun1+19)=CalendarYear,MONTH(AprSun1+19)=4),AprSun1+19,""),IF(AND(YEAR(AprSun1+26)=CalendarYear,MONTH(AprSun1+26)=4),AprSun1+26,""))</f>
        <v>44672</v>
      </c>
      <c r="O17" s="43">
        <f>IF(DAY(AprSun1)=1,IF(AND(YEAR(AprSun1+20)=CalendarYear,MONTH(AprSun1+20)=4),AprSun1+20,""),IF(AND(YEAR(AprSun1+27)=CalendarYear,MONTH(AprSun1+27)=4),AprSun1+27,""))</f>
        <v>44673</v>
      </c>
      <c r="P17" s="43">
        <f>IF(DAY(AprSun1)=1,IF(AND(YEAR(AprSun1+21)=CalendarYear,MONTH(AprSun1+21)=4),AprSun1+21,""),IF(AND(YEAR(AprSun1+28)=CalendarYear,MONTH(AprSun1+28)=4),AprSun1+28,""))</f>
        <v>44674</v>
      </c>
      <c r="R17" s="22"/>
      <c r="S17" s="23"/>
      <c r="T17" s="24">
        <v>14</v>
      </c>
      <c r="U17" s="17"/>
      <c r="V17" s="17" t="s">
        <v>14</v>
      </c>
      <c r="W17" s="10"/>
      <c r="X17" s="18">
        <v>11</v>
      </c>
      <c r="Z17" s="18" t="s">
        <v>14</v>
      </c>
    </row>
    <row r="18" spans="2:28" ht="15" customHeight="1" x14ac:dyDescent="0.2">
      <c r="B18" s="43">
        <f>IF(DAY(MarSun1)=1,IF(AND(YEAR(MarSun1+22)=CalendarYear,MONTH(MarSun1+22)=3),MarSun1+22,""),IF(AND(YEAR(MarSun1+29)=CalendarYear,MONTH(MarSun1+29)=3),MarSun1+29,""))</f>
        <v>44647</v>
      </c>
      <c r="C18" s="44">
        <f>IF(DAY(MarSun1)=1,IF(AND(YEAR(MarSun1+23)=CalendarYear,MONTH(MarSun1+23)=3),MarSun1+23,""),IF(AND(YEAR(MarSun1+30)=CalendarYear,MONTH(MarSun1+30)=3),MarSun1+30,""))</f>
        <v>44648</v>
      </c>
      <c r="D18" s="43">
        <f>IF(DAY(MarSun1)=1,IF(AND(YEAR(MarSun1+24)=CalendarYear,MONTH(MarSun1+24)=3),MarSun1+24,""),IF(AND(YEAR(MarSun1+31)=CalendarYear,MONTH(MarSun1+31)=3),MarSun1+31,""))</f>
        <v>44649</v>
      </c>
      <c r="E18" s="43">
        <f>IF(DAY(MarSun1)=1,IF(AND(YEAR(MarSun1+25)=CalendarYear,MONTH(MarSun1+25)=3),MarSun1+25,""),IF(AND(YEAR(MarSun1+32)=CalendarYear,MONTH(MarSun1+32)=3),MarSun1+32,""))</f>
        <v>44650</v>
      </c>
      <c r="F18" s="43">
        <f>IF(DAY(MarSun1)=1,IF(AND(YEAR(MarSun1+26)=CalendarYear,MONTH(MarSun1+26)=3),MarSun1+26,""),IF(AND(YEAR(MarSun1+33)=CalendarYear,MONTH(MarSun1+33)=3),MarSun1+33,""))</f>
        <v>44651</v>
      </c>
      <c r="G18" s="43" t="str">
        <f>IF(DAY(MarSun1)=1,IF(AND(YEAR(MarSun1+27)=CalendarYear,MONTH(MarSun1+27)=3),MarSun1+27,""),IF(AND(YEAR(MarSun1+34)=CalendarYear,MONTH(MarSun1+34)=3),MarSun1+34,""))</f>
        <v/>
      </c>
      <c r="H18" s="43" t="str">
        <f>IF(DAY(MarSun1)=1,IF(AND(YEAR(MarSun1+28)=CalendarYear,MONTH(MarSun1+28)=3),MarSun1+28,""),IF(AND(YEAR(MarSun1+35)=CalendarYear,MONTH(MarSun1+35)=3),MarSun1+35,""))</f>
        <v/>
      </c>
      <c r="I18" s="43"/>
      <c r="J18" s="43">
        <f>IF(DAY(AprSun1)=1,IF(AND(YEAR(AprSun1+22)=CalendarYear,MONTH(AprSun1+22)=4),AprSun1+22,""),IF(AND(YEAR(AprSun1+29)=CalendarYear,MONTH(AprSun1+29)=4),AprSun1+29,""))</f>
        <v>44675</v>
      </c>
      <c r="K18" s="44">
        <f>IF(DAY(AprSun1)=1,IF(AND(YEAR(AprSun1+23)=CalendarYear,MONTH(AprSun1+23)=4),AprSun1+23,""),IF(AND(YEAR(AprSun1+30)=CalendarYear,MONTH(AprSun1+30)=4),AprSun1+30,""))</f>
        <v>44676</v>
      </c>
      <c r="L18" s="43">
        <f>IF(DAY(AprSun1)=1,IF(AND(YEAR(AprSun1+24)=CalendarYear,MONTH(AprSun1+24)=4),AprSun1+24,""),IF(AND(YEAR(AprSun1+31)=CalendarYear,MONTH(AprSun1+31)=4),AprSun1+31,""))</f>
        <v>44677</v>
      </c>
      <c r="M18" s="43">
        <f>IF(DAY(AprSun1)=1,IF(AND(YEAR(AprSun1+25)=CalendarYear,MONTH(AprSun1+25)=4),AprSun1+25,""),IF(AND(YEAR(AprSun1+32)=CalendarYear,MONTH(AprSun1+32)=4),AprSun1+32,""))</f>
        <v>44678</v>
      </c>
      <c r="N18" s="43">
        <f>IF(DAY(AprSun1)=1,IF(AND(YEAR(AprSun1+26)=CalendarYear,MONTH(AprSun1+26)=4),AprSun1+26,""),IF(AND(YEAR(AprSun1+33)=CalendarYear,MONTH(AprSun1+33)=4),AprSun1+33,""))</f>
        <v>44679</v>
      </c>
      <c r="O18" s="43">
        <f>IF(DAY(AprSun1)=1,IF(AND(YEAR(AprSun1+27)=CalendarYear,MONTH(AprSun1+27)=4),AprSun1+27,""),IF(AND(YEAR(AprSun1+34)=CalendarYear,MONTH(AprSun1+34)=4),AprSun1+34,""))</f>
        <v>44680</v>
      </c>
      <c r="P18" s="43">
        <f>IF(DAY(AprSun1)=1,IF(AND(YEAR(AprSun1+28)=CalendarYear,MONTH(AprSun1+28)=4),AprSun1+28,""),IF(AND(YEAR(AprSun1+35)=CalendarYear,MONTH(AprSun1+35)=4),AprSun1+35,""))</f>
        <v>44681</v>
      </c>
      <c r="R18" s="22"/>
      <c r="S18" s="23"/>
      <c r="T18" s="54">
        <v>14</v>
      </c>
      <c r="U18" s="18"/>
      <c r="V18" s="18" t="s">
        <v>15</v>
      </c>
      <c r="W18" s="10"/>
      <c r="X18" s="18">
        <v>11</v>
      </c>
      <c r="Z18" s="18" t="s">
        <v>15</v>
      </c>
    </row>
    <row r="19" spans="2:28" ht="15" customHeight="1" x14ac:dyDescent="0.2">
      <c r="B19" s="13" t="str">
        <f>IF(DAY(MarSun1)=1,IF(AND(YEAR(MarSun1+29)=CalendarYear,MONTH(MarSun1+29)=3),MarSun1+29,""),IF(AND(YEAR(MarSun1+36)=CalendarYear,MONTH(MarSun1+36)=3),MarSun1+36,""))</f>
        <v/>
      </c>
      <c r="C19" s="13" t="str">
        <f>IF(DAY(MarSun1)=1,IF(AND(YEAR(MarSun1+30)=CalendarYear,MONTH(MarSun1+30)=3),MarSun1+30,""),IF(AND(YEAR(MarSun1+37)=CalendarYear,MONTH(MarSun1+37)=3),MarSun1+37,""))</f>
        <v/>
      </c>
      <c r="D19" s="13" t="str">
        <f>IF(DAY(MarSun1)=1,IF(AND(YEAR(MarSun1+31)=CalendarYear,MONTH(MarSun1+31)=3),MarSun1+31,""),IF(AND(YEAR(MarSun1+38)=CalendarYear,MONTH(MarSun1+38)=3),MarSun1+38,""))</f>
        <v/>
      </c>
      <c r="E19" s="13" t="str">
        <f>IF(DAY(MarSun1)=1,IF(AND(YEAR(MarSun1+32)=CalendarYear,MONTH(MarSun1+32)=3),MarSun1+32,""),IF(AND(YEAR(MarSun1+39)=CalendarYear,MONTH(MarSun1+39)=3),MarSun1+39,""))</f>
        <v/>
      </c>
      <c r="F19" s="13" t="str">
        <f>IF(DAY(MarSun1)=1,IF(AND(YEAR(MarSun1+33)=CalendarYear,MONTH(MarSun1+33)=3),MarSun1+33,""),IF(AND(YEAR(MarSun1+40)=CalendarYear,MONTH(MarSun1+40)=3),MarSun1+40,""))</f>
        <v/>
      </c>
      <c r="G19" s="13" t="str">
        <f>IF(DAY(MarSun1)=1,IF(AND(YEAR(MarSun1+34)=CalendarYear,MONTH(MarSun1+34)=3),MarSun1+34,""),IF(AND(YEAR(MarSun1+41)=CalendarYear,MONTH(MarSun1+41)=3),MarSun1+41,""))</f>
        <v/>
      </c>
      <c r="H19" s="13" t="str">
        <f>IF(DAY(MarSun1)=1,IF(AND(YEAR(MarSun1+35)=CalendarYear,MONTH(MarSun1+35)=3),MarSun1+35,""),IF(AND(YEAR(MarSun1+42)=CalendarYear,MONTH(MarSun1+42)=3),MarSun1+42,""))</f>
        <v/>
      </c>
      <c r="I19" s="13"/>
      <c r="J19" s="13" t="str">
        <f>IF(DAY(AprSun1)=1,IF(AND(YEAR(AprSun1+29)=CalendarYear,MONTH(AprSun1+29)=4),AprSun1+29,""),IF(AND(YEAR(AprSun1+36)=CalendarYear,MONTH(AprSun1+36)=4),AprSun1+36,""))</f>
        <v/>
      </c>
      <c r="K19" s="13" t="str">
        <f>IF(DAY(AprSun1)=1,IF(AND(YEAR(AprSun1+30)=CalendarYear,MONTH(AprSun1+30)=4),AprSun1+30,""),IF(AND(YEAR(AprSun1+37)=CalendarYear,MONTH(AprSun1+37)=4),AprSun1+37,""))</f>
        <v/>
      </c>
      <c r="L19" s="13" t="str">
        <f>IF(DAY(AprSun1)=1,IF(AND(YEAR(AprSun1+31)=CalendarYear,MONTH(AprSun1+31)=4),AprSun1+31,""),IF(AND(YEAR(AprSun1+38)=CalendarYear,MONTH(AprSun1+38)=4),AprSun1+38,""))</f>
        <v/>
      </c>
      <c r="M19" s="13" t="str">
        <f>IF(DAY(AprSun1)=1,IF(AND(YEAR(AprSun1+32)=CalendarYear,MONTH(AprSun1+32)=4),AprSun1+32,""),IF(AND(YEAR(AprSun1+39)=CalendarYear,MONTH(AprSun1+39)=4),AprSun1+39,""))</f>
        <v/>
      </c>
      <c r="N19" s="13" t="str">
        <f>IF(DAY(AprSun1)=1,IF(AND(YEAR(AprSun1+33)=CalendarYear,MONTH(AprSun1+33)=4),AprSun1+33,""),IF(AND(YEAR(AprSun1+40)=CalendarYear,MONTH(AprSun1+40)=4),AprSun1+40,""))</f>
        <v/>
      </c>
      <c r="O19" s="13" t="str">
        <f>IF(DAY(AprSun1)=1,IF(AND(YEAR(AprSun1+34)=CalendarYear,MONTH(AprSun1+34)=4),AprSun1+34,""),IF(AND(YEAR(AprSun1+41)=CalendarYear,MONTH(AprSun1+41)=4),AprSun1+41,""))</f>
        <v/>
      </c>
      <c r="P19" s="13" t="str">
        <f>IF(DAY(AprSun1)=1,IF(AND(YEAR(AprSun1+35)=CalendarYear,MONTH(AprSun1+35)=4),AprSun1+35,""),IF(AND(YEAR(AprSun1+42)=CalendarYear,MONTH(AprSun1+42)=4),AprSun1+42,""))</f>
        <v/>
      </c>
      <c r="R19" s="14"/>
      <c r="T19" s="37">
        <v>19</v>
      </c>
      <c r="V19" s="41" t="s">
        <v>17</v>
      </c>
      <c r="W19" s="10"/>
      <c r="X19" s="55">
        <v>16</v>
      </c>
      <c r="Z19" s="41" t="s">
        <v>64</v>
      </c>
    </row>
    <row r="20" spans="2:28" ht="15" customHeight="1" x14ac:dyDescent="0.2">
      <c r="I20" s="13"/>
      <c r="R20" s="1"/>
      <c r="T20" s="37">
        <v>26</v>
      </c>
      <c r="U20" s="18"/>
      <c r="V20" s="41" t="s">
        <v>61</v>
      </c>
      <c r="W20" s="10"/>
      <c r="X20" s="33">
        <v>17</v>
      </c>
      <c r="Z20" s="33" t="s">
        <v>63</v>
      </c>
    </row>
    <row r="21" spans="2:28" ht="15" customHeight="1" x14ac:dyDescent="0.25">
      <c r="B21" s="9" t="s">
        <v>24</v>
      </c>
      <c r="C21" s="8"/>
      <c r="D21" s="8"/>
      <c r="E21" s="8"/>
      <c r="F21" s="8"/>
      <c r="G21" s="8"/>
      <c r="H21" s="8"/>
      <c r="I21" s="13"/>
      <c r="J21" s="9" t="s">
        <v>25</v>
      </c>
      <c r="K21" s="8"/>
      <c r="L21" s="8"/>
      <c r="M21" s="8"/>
      <c r="N21" s="8"/>
      <c r="O21" s="8"/>
      <c r="P21" s="8"/>
      <c r="R21" s="1"/>
      <c r="T21" s="54">
        <v>28</v>
      </c>
      <c r="U21" s="18"/>
      <c r="V21" s="18" t="s">
        <v>18</v>
      </c>
      <c r="W21" s="10"/>
      <c r="X21" s="18">
        <v>25</v>
      </c>
      <c r="Z21" s="18" t="s">
        <v>18</v>
      </c>
    </row>
    <row r="22" spans="2:28" ht="15" customHeight="1" x14ac:dyDescent="0.2">
      <c r="B22" s="11" t="s">
        <v>5</v>
      </c>
      <c r="C22" s="11" t="s">
        <v>6</v>
      </c>
      <c r="D22" s="11" t="s">
        <v>7</v>
      </c>
      <c r="E22" s="11" t="s">
        <v>8</v>
      </c>
      <c r="F22" s="11" t="s">
        <v>7</v>
      </c>
      <c r="G22" s="11" t="s">
        <v>9</v>
      </c>
      <c r="H22" s="11" t="s">
        <v>5</v>
      </c>
      <c r="I22" s="15"/>
      <c r="J22" s="11" t="s">
        <v>5</v>
      </c>
      <c r="K22" s="11" t="s">
        <v>6</v>
      </c>
      <c r="L22" s="11" t="s">
        <v>7</v>
      </c>
      <c r="M22" s="11" t="s">
        <v>8</v>
      </c>
      <c r="N22" s="11" t="s">
        <v>7</v>
      </c>
      <c r="O22" s="11" t="s">
        <v>9</v>
      </c>
      <c r="P22" s="11" t="s">
        <v>5</v>
      </c>
      <c r="R22" s="1"/>
      <c r="T22" s="54">
        <v>28</v>
      </c>
      <c r="U22" s="18"/>
      <c r="V22" s="18" t="s">
        <v>19</v>
      </c>
      <c r="X22" s="18">
        <v>25</v>
      </c>
      <c r="Z22" s="18" t="s">
        <v>19</v>
      </c>
    </row>
    <row r="23" spans="2:28" ht="15" customHeight="1" x14ac:dyDescent="0.25">
      <c r="B23" s="43">
        <f>IF(DAY(MaySun1)=1,"",IF(AND(YEAR(MaySun1+1)=CalendarYear,MONTH(MaySun1+1)=5),MaySun1+1,""))</f>
        <v>44682</v>
      </c>
      <c r="C23" s="43">
        <f>IF(DAY(MaySun1)=1,"",IF(AND(YEAR(MaySun1+2)=CalendarYear,MONTH(MaySun1+2)=5),MaySun1+2,""))</f>
        <v>44683</v>
      </c>
      <c r="D23" s="43">
        <f>IF(DAY(MaySun1)=1,"",IF(AND(YEAR(MaySun1+3)=CalendarYear,MONTH(MaySun1+3)=5),MaySun1+3,""))</f>
        <v>44684</v>
      </c>
      <c r="E23" s="44">
        <f>IF(DAY(MaySun1)=1,"",IF(AND(YEAR(MaySun1+4)=CalendarYear,MONTH(MaySun1+4)=5),MaySun1+4,""))</f>
        <v>44685</v>
      </c>
      <c r="F23" s="44">
        <f>IF(DAY(MaySun1)=1,"",IF(AND(YEAR(MaySun1+5)=CalendarYear,MONTH(MaySun1+5)=5),MaySun1+5,""))</f>
        <v>44686</v>
      </c>
      <c r="G23" s="43">
        <f>IF(DAY(MaySun1)=1,"",IF(AND(YEAR(MaySun1+6)=CalendarYear,MONTH(MaySun1+6)=5),MaySun1+6,""))</f>
        <v>44687</v>
      </c>
      <c r="H23" s="52">
        <f>IF(DAY(MaySun1)=1,IF(AND(YEAR(MaySun1)=CalendarYear,MONTH(MaySun1)=5),MaySun1,""),IF(AND(YEAR(MaySun1+7)=CalendarYear,MONTH(MaySun1+7)=5),MaySun1+7,""))</f>
        <v>44688</v>
      </c>
      <c r="I23" s="46"/>
      <c r="J23" s="43" t="str">
        <f>IF(DAY(JunSun1)=1,"",IF(AND(YEAR(JunSun1+1)=CalendarYear,MONTH(JunSun1+1)=6),JunSun1+1,""))</f>
        <v/>
      </c>
      <c r="K23" s="43" t="str">
        <f>IF(DAY(JunSun1)=1,"",IF(AND(YEAR(JunSun1+2)=CalendarYear,MONTH(JunSun1+2)=6),JunSun1+2,""))</f>
        <v/>
      </c>
      <c r="L23" s="43" t="str">
        <f>IF(DAY(JunSun1)=1,"",IF(AND(YEAR(JunSun1+3)=CalendarYear,MONTH(JunSun1+3)=6),JunSun1+3,""))</f>
        <v/>
      </c>
      <c r="M23" s="44">
        <f>IF(DAY(JunSun1)=1,"",IF(AND(YEAR(JunSun1+4)=CalendarYear,MONTH(JunSun1+4)=6),JunSun1+4,""))</f>
        <v>44713</v>
      </c>
      <c r="N23" s="44">
        <f>IF(DAY(JunSun1)=1,"",IF(AND(YEAR(JunSun1+5)=CalendarYear,MONTH(JunSun1+5)=6),JunSun1+5,""))</f>
        <v>44714</v>
      </c>
      <c r="O23" s="43">
        <f>IF(DAY(JunSun1)=1,"",IF(AND(YEAR(JunSun1+6)=CalendarYear,MONTH(JunSun1+6)=6),JunSun1+6,""))</f>
        <v>44715</v>
      </c>
      <c r="P23" s="52">
        <f>IF(DAY(JunSun1)=1,IF(AND(YEAR(JunSun1)=CalendarYear,MONTH(JunSun1)=6),JunSun1,""),IF(AND(YEAR(JunSun1+7)=CalendarYear,MONTH(JunSun1+7)=6),JunSun1+7,""))</f>
        <v>44716</v>
      </c>
      <c r="R23" s="1"/>
      <c r="T23" s="60" t="s">
        <v>26</v>
      </c>
      <c r="U23" s="60"/>
      <c r="V23" s="60"/>
      <c r="X23" s="60" t="s">
        <v>27</v>
      </c>
      <c r="Y23" s="60"/>
      <c r="Z23" s="60"/>
    </row>
    <row r="24" spans="2:28" ht="15" customHeight="1" x14ac:dyDescent="0.2">
      <c r="B24" s="43">
        <f>IF(DAY(MaySun1)=1,IF(AND(YEAR(MaySun1+1)=CalendarYear,MONTH(MaySun1+1)=5),MaySun1+1,""),IF(AND(YEAR(MaySun1+8)=CalendarYear,MONTH(MaySun1+8)=5),MaySun1+8,""))</f>
        <v>44689</v>
      </c>
      <c r="C24" s="44">
        <f>IF(DAY(MaySun1)=1,IF(AND(YEAR(MaySun1+2)=CalendarYear,MONTH(MaySun1+2)=5),MaySun1+2,""),IF(AND(YEAR(MaySun1+9)=CalendarYear,MONTH(MaySun1+9)=5),MaySun1+9,""))</f>
        <v>44690</v>
      </c>
      <c r="D24" s="43">
        <f>IF(DAY(MaySun1)=1,IF(AND(YEAR(MaySun1+3)=CalendarYear,MONTH(MaySun1+3)=5),MaySun1+3,""),IF(AND(YEAR(MaySun1+10)=CalendarYear,MONTH(MaySun1+10)=5),MaySun1+10,""))</f>
        <v>44691</v>
      </c>
      <c r="E24" s="48">
        <f>IF(DAY(MaySun1)=1,IF(AND(YEAR(MaySun1+4)=CalendarYear,MONTH(MaySun1+4)=5),MaySun1+4,""),IF(AND(YEAR(MaySun1+11)=CalendarYear,MONTH(MaySun1+11)=5),MaySun1+11,""))</f>
        <v>44692</v>
      </c>
      <c r="F24" s="48">
        <f>IF(DAY(MaySun1)=1,IF(AND(YEAR(MaySun1+5)=CalendarYear,MONTH(MaySun1+5)=5),MaySun1+5,""),IF(AND(YEAR(MaySun1+12)=CalendarYear,MONTH(MaySun1+12)=5),MaySun1+12,""))</f>
        <v>44693</v>
      </c>
      <c r="G24" s="43">
        <f>IF(DAY(MaySun1)=1,IF(AND(YEAR(MaySun1+6)=CalendarYear,MONTH(MaySun1+6)=5),MaySun1+6,""),IF(AND(YEAR(MaySun1+13)=CalendarYear,MONTH(MaySun1+13)=5),MaySun1+13,""))</f>
        <v>44694</v>
      </c>
      <c r="H24" s="43">
        <f>IF(DAY(MaySun1)=1,IF(AND(YEAR(MaySun1+7)=CalendarYear,MONTH(MaySun1+7)=5),MaySun1+7,""),IF(AND(YEAR(MaySun1+14)=CalendarYear,MONTH(MaySun1+14)=5),MaySun1+14,""))</f>
        <v>44695</v>
      </c>
      <c r="I24" s="45"/>
      <c r="J24" s="43">
        <f>IF(DAY(JunSun1)=1,IF(AND(YEAR(JunSun1+1)=CalendarYear,MONTH(JunSun1+1)=6),JunSun1+1,""),IF(AND(YEAR(JunSun1+8)=CalendarYear,MONTH(JunSun1+8)=6),JunSun1+8,""))</f>
        <v>44717</v>
      </c>
      <c r="K24" s="43">
        <f>IF(DAY(JunSun1)=1,IF(AND(YEAR(JunSun1+2)=CalendarYear,MONTH(JunSun1+2)=6),JunSun1+2,""),IF(AND(YEAR(JunSun1+9)=CalendarYear,MONTH(JunSun1+9)=6),JunSun1+9,""))</f>
        <v>44718</v>
      </c>
      <c r="L24" s="43">
        <f>IF(DAY(JunSun1)=1,IF(AND(YEAR(JunSun1+3)=CalendarYear,MONTH(JunSun1+3)=6),JunSun1+3,""),IF(AND(YEAR(JunSun1+10)=CalendarYear,MONTH(JunSun1+10)=6),JunSun1+10,""))</f>
        <v>44719</v>
      </c>
      <c r="M24" s="43">
        <f>IF(DAY(JunSun1)=1,IF(AND(YEAR(JunSun1+4)=CalendarYear,MONTH(JunSun1+4)=6),JunSun1+4,""),IF(AND(YEAR(JunSun1+11)=CalendarYear,MONTH(JunSun1+11)=6),JunSun1+11,""))</f>
        <v>44720</v>
      </c>
      <c r="N24" s="43">
        <f>IF(DAY(JunSun1)=1,IF(AND(YEAR(JunSun1+5)=CalendarYear,MONTH(JunSun1+5)=6),JunSun1+5,""),IF(AND(YEAR(JunSun1+12)=CalendarYear,MONTH(JunSun1+12)=6),JunSun1+12,""))</f>
        <v>44721</v>
      </c>
      <c r="O24" s="43">
        <f>IF(DAY(JunSun1)=1,IF(AND(YEAR(JunSun1+6)=CalendarYear,MONTH(JunSun1+6)=6),JunSun1+6,""),IF(AND(YEAR(JunSun1+13)=CalendarYear,MONTH(JunSun1+13)=6),JunSun1+13,""))</f>
        <v>44722</v>
      </c>
      <c r="P24" s="43">
        <f>IF(DAY(JunSun1)=1,IF(AND(YEAR(JunSun1+7)=CalendarYear,MONTH(JunSun1+7)=6),JunSun1+7,""),IF(AND(YEAR(JunSun1+14)=CalendarYear,MONTH(JunSun1+14)=6),JunSun1+14,""))</f>
        <v>44723</v>
      </c>
      <c r="R24" s="1"/>
      <c r="S24" s="23"/>
      <c r="T24" s="18">
        <v>4</v>
      </c>
      <c r="V24" s="18" t="s">
        <v>11</v>
      </c>
      <c r="W24" s="10"/>
      <c r="X24" s="18">
        <v>1</v>
      </c>
      <c r="Z24" s="18" t="s">
        <v>11</v>
      </c>
    </row>
    <row r="25" spans="2:28" ht="15" customHeight="1" x14ac:dyDescent="0.2">
      <c r="B25" s="43">
        <f>IF(DAY(MaySun1)=1,IF(AND(YEAR(MaySun1+8)=CalendarYear,MONTH(MaySun1+8)=5),MaySun1+8,""),IF(AND(YEAR(MaySun1+15)=CalendarYear,MONTH(MaySun1+15)=5),MaySun1+15,""))</f>
        <v>44696</v>
      </c>
      <c r="C25" s="48">
        <f>IF(DAY(MaySun1)=1,IF(AND(YEAR(MaySun1+9)=CalendarYear,MONTH(MaySun1+9)=5),MaySun1+9,""),IF(AND(YEAR(MaySun1+16)=CalendarYear,MONTH(MaySun1+16)=5),MaySun1+16,""))</f>
        <v>44697</v>
      </c>
      <c r="D25" s="43">
        <f>IF(DAY(MaySun1)=1,IF(AND(YEAR(MaySun1+10)=CalendarYear,MONTH(MaySun1+10)=5),MaySun1+10,""),IF(AND(YEAR(MaySun1+17)=CalendarYear,MONTH(MaySun1+17)=5),MaySun1+17,""))</f>
        <v>44698</v>
      </c>
      <c r="E25" s="43">
        <f>IF(DAY(MaySun1)=1,IF(AND(YEAR(MaySun1+11)=CalendarYear,MONTH(MaySun1+11)=5),MaySun1+11,""),IF(AND(YEAR(MaySun1+18)=CalendarYear,MONTH(MaySun1+18)=5),MaySun1+18,""))</f>
        <v>44699</v>
      </c>
      <c r="F25" s="43">
        <f>IF(DAY(MaySun1)=1,IF(AND(YEAR(MaySun1+12)=CalendarYear,MONTH(MaySun1+12)=5),MaySun1+12,""),IF(AND(YEAR(MaySun1+19)=CalendarYear,MONTH(MaySun1+19)=5),MaySun1+19,""))</f>
        <v>44700</v>
      </c>
      <c r="G25" s="13">
        <v>15</v>
      </c>
      <c r="H25" s="43">
        <v>16</v>
      </c>
      <c r="I25" s="43"/>
      <c r="J25" s="43">
        <f>IF(DAY(JunSun1)=1,IF(AND(YEAR(JunSun1+8)=CalendarYear,MONTH(JunSun1+8)=6),JunSun1+8,""),IF(AND(YEAR(JunSun1+15)=CalendarYear,MONTH(JunSun1+15)=6),JunSun1+15,""))</f>
        <v>44724</v>
      </c>
      <c r="K25" s="44">
        <f>IF(DAY(JunSun1)=1,IF(AND(YEAR(JunSun1+9)=CalendarYear,MONTH(JunSun1+9)=6),JunSun1+9,""),IF(AND(YEAR(JunSun1+16)=CalendarYear,MONTH(JunSun1+16)=6),JunSun1+16,""))</f>
        <v>44725</v>
      </c>
      <c r="L25" s="43">
        <f>IF(DAY(JunSun1)=1,IF(AND(YEAR(JunSun1+10)=CalendarYear,MONTH(JunSun1+10)=6),JunSun1+10,""),IF(AND(YEAR(JunSun1+17)=CalendarYear,MONTH(JunSun1+17)=6),JunSun1+17,""))</f>
        <v>44726</v>
      </c>
      <c r="M25" s="43">
        <f>IF(DAY(JunSun1)=1,IF(AND(YEAR(JunSun1+11)=CalendarYear,MONTH(JunSun1+11)=6),JunSun1+11,""),IF(AND(YEAR(JunSun1+18)=CalendarYear,MONTH(JunSun1+18)=6),JunSun1+18,""))</f>
        <v>44727</v>
      </c>
      <c r="N25" s="43">
        <f>IF(DAY(JunSun1)=1,IF(AND(YEAR(JunSun1+12)=CalendarYear,MONTH(JunSun1+12)=6),JunSun1+12,""),IF(AND(YEAR(JunSun1+19)=CalendarYear,MONTH(JunSun1+19)=6),JunSun1+19,""))</f>
        <v>44728</v>
      </c>
      <c r="O25" s="43">
        <f>IF(DAY(JunSun1)=1,IF(AND(YEAR(JunSun1+13)=CalendarYear,MONTH(JunSun1+13)=6),JunSun1+13,""),IF(AND(YEAR(JunSun1+20)=CalendarYear,MONTH(JunSun1+20)=6),JunSun1+20,""))</f>
        <v>44729</v>
      </c>
      <c r="P25" s="52">
        <f>IF(DAY(JunSun1)=1,IF(AND(YEAR(JunSun1+14)=CalendarYear,MONTH(JunSun1+14)=6),JunSun1+14,""),IF(AND(YEAR(JunSun1+21)=CalendarYear,MONTH(JunSun1+21)=6),JunSun1+21,""))</f>
        <v>44730</v>
      </c>
      <c r="R25" s="1"/>
      <c r="S25" s="23"/>
      <c r="T25" s="24">
        <v>5</v>
      </c>
      <c r="U25" s="24"/>
      <c r="V25" s="20" t="s">
        <v>28</v>
      </c>
      <c r="W25" s="10"/>
      <c r="X25" s="24">
        <v>2</v>
      </c>
      <c r="Y25" s="17"/>
      <c r="Z25" s="20" t="s">
        <v>29</v>
      </c>
    </row>
    <row r="26" spans="2:28" ht="15" customHeight="1" x14ac:dyDescent="0.2">
      <c r="B26" s="43">
        <f>IF(DAY(MaySun1)=1,IF(AND(YEAR(MaySun1+15)=CalendarYear,MONTH(MaySun1+15)=5),MaySun1+15,""),IF(AND(YEAR(MaySun1+22)=CalendarYear,MONTH(MaySun1+22)=5),MaySun1+22,""))</f>
        <v>44703</v>
      </c>
      <c r="C26" s="44">
        <f>IF(DAY(MaySun1)=1,IF(AND(YEAR(MaySun1+16)=CalendarYear,MONTH(MaySun1+16)=5),MaySun1+16,""),IF(AND(YEAR(MaySun1+23)=CalendarYear,MONTH(MaySun1+23)=5),MaySun1+23,""))</f>
        <v>44704</v>
      </c>
      <c r="D26" s="43">
        <f>IF(DAY(MaySun1)=1,IF(AND(YEAR(MaySun1+17)=CalendarYear,MONTH(MaySun1+17)=5),MaySun1+17,""),IF(AND(YEAR(MaySun1+24)=CalendarYear,MONTH(MaySun1+24)=5),MaySun1+24,""))</f>
        <v>44705</v>
      </c>
      <c r="E26" s="43">
        <f>IF(DAY(MaySun1)=1,IF(AND(YEAR(MaySun1+18)=CalendarYear,MONTH(MaySun1+18)=5),MaySun1+18,""),IF(AND(YEAR(MaySun1+25)=CalendarYear,MONTH(MaySun1+25)=5),MaySun1+25,""))</f>
        <v>44706</v>
      </c>
      <c r="F26" s="43">
        <f>IF(DAY(MaySun1)=1,IF(AND(YEAR(MaySun1+19)=CalendarYear,MONTH(MaySun1+19)=5),MaySun1+19,""),IF(AND(YEAR(MaySun1+26)=CalendarYear,MONTH(MaySun1+26)=5),MaySun1+26,""))</f>
        <v>44707</v>
      </c>
      <c r="G26" s="43">
        <f>IF(DAY(MaySun1)=1,IF(AND(YEAR(MaySun1+20)=CalendarYear,MONTH(MaySun1+20)=5),MaySun1+20,""),IF(AND(YEAR(MaySun1+27)=CalendarYear,MONTH(MaySun1+27)=5),MaySun1+27,""))</f>
        <v>44708</v>
      </c>
      <c r="H26" s="43">
        <f>IF(DAY(MaySun1)=1,IF(AND(YEAR(MaySun1+21)=CalendarYear,MONTH(MaySun1+21)=5),MaySun1+21,""),IF(AND(YEAR(MaySun1+28)=CalendarYear,MONTH(MaySun1+28)=5),MaySun1+28,""))</f>
        <v>44709</v>
      </c>
      <c r="I26" s="43"/>
      <c r="J26" s="43">
        <f>IF(DAY(JunSun1)=1,IF(AND(YEAR(JunSun1+15)=CalendarYear,MONTH(JunSun1+15)=6),JunSun1+15,""),IF(AND(YEAR(JunSun1+22)=CalendarYear,MONTH(JunSun1+22)=6),JunSun1+22,""))</f>
        <v>44731</v>
      </c>
      <c r="K26" s="43">
        <f>IF(DAY(JunSun1)=1,IF(AND(YEAR(JunSun1+16)=CalendarYear,MONTH(JunSun1+16)=6),JunSun1+16,""),IF(AND(YEAR(JunSun1+23)=CalendarYear,MONTH(JunSun1+23)=6),JunSun1+23,""))</f>
        <v>44732</v>
      </c>
      <c r="L26" s="43">
        <f>IF(DAY(JunSun1)=1,IF(AND(YEAR(JunSun1+17)=CalendarYear,MONTH(JunSun1+17)=6),JunSun1+17,""),IF(AND(YEAR(JunSun1+24)=CalendarYear,MONTH(JunSun1+24)=6),JunSun1+24,""))</f>
        <v>44733</v>
      </c>
      <c r="M26" s="43">
        <f>IF(DAY(JunSun1)=1,IF(AND(YEAR(JunSun1+18)=CalendarYear,MONTH(JunSun1+18)=6),JunSun1+18,""),IF(AND(YEAR(JunSun1+25)=CalendarYear,MONTH(JunSun1+25)=6),JunSun1+25,""))</f>
        <v>44734</v>
      </c>
      <c r="N26" s="43">
        <f>IF(DAY(JunSun1)=1,IF(AND(YEAR(JunSun1+19)=CalendarYear,MONTH(JunSun1+19)=6),JunSun1+19,""),IF(AND(YEAR(JunSun1+26)=CalendarYear,MONTH(JunSun1+26)=6),JunSun1+26,""))</f>
        <v>44735</v>
      </c>
      <c r="O26" s="43">
        <f>IF(DAY(JunSun1)=1,IF(AND(YEAR(JunSun1+20)=CalendarYear,MONTH(JunSun1+20)=6),JunSun1+20,""),IF(AND(YEAR(JunSun1+27)=CalendarYear,MONTH(JunSun1+27)=6),JunSun1+27,""))</f>
        <v>44736</v>
      </c>
      <c r="P26" s="52">
        <f>IF(DAY(JunSun1)=1,IF(AND(YEAR(JunSun1+21)=CalendarYear,MONTH(JunSun1+21)=6),JunSun1+21,""),IF(AND(YEAR(JunSun1+28)=CalendarYear,MONTH(JunSun1+28)=6),JunSun1+28,""))</f>
        <v>44737</v>
      </c>
      <c r="R26" s="1"/>
      <c r="S26" s="23"/>
      <c r="T26" s="55">
        <v>7</v>
      </c>
      <c r="V26" s="41" t="s">
        <v>68</v>
      </c>
      <c r="W26" s="10"/>
      <c r="X26" s="55">
        <v>4</v>
      </c>
      <c r="Z26" s="41" t="s">
        <v>69</v>
      </c>
      <c r="AA26" s="18"/>
      <c r="AB26" s="18"/>
    </row>
    <row r="27" spans="2:28" ht="15" customHeight="1" x14ac:dyDescent="0.2">
      <c r="B27" s="43">
        <f>IF(DAY(MaySun1)=1,IF(AND(YEAR(MaySun1+22)=CalendarYear,MONTH(MaySun1+22)=5),MaySun1+22,""),IF(AND(YEAR(MaySun1+29)=CalendarYear,MONTH(MaySun1+29)=5),MaySun1+29,""))</f>
        <v>44710</v>
      </c>
      <c r="C27" s="32">
        <f>IF(DAY(MaySun1)=1,IF(AND(YEAR(MaySun1+23)=CalendarYear,MONTH(MaySun1+23)=5),MaySun1+23,""),IF(AND(YEAR(MaySun1+30)=CalendarYear,MONTH(MaySun1+30)=5),MaySun1+30,""))</f>
        <v>44711</v>
      </c>
      <c r="D27" s="43">
        <f>IF(DAY(MaySun1)=1,IF(AND(YEAR(MaySun1+24)=CalendarYear,MONTH(MaySun1+24)=5),MaySun1+24,""),IF(AND(YEAR(MaySun1+31)=CalendarYear,MONTH(MaySun1+31)=5),MaySun1+31,""))</f>
        <v>44712</v>
      </c>
      <c r="E27" s="43" t="str">
        <f>IF(DAY(MaySun1)=1,IF(AND(YEAR(MaySun1+25)=CalendarYear,MONTH(MaySun1+25)=5),MaySun1+25,""),IF(AND(YEAR(MaySun1+32)=CalendarYear,MONTH(MaySun1+32)=5),MaySun1+32,""))</f>
        <v/>
      </c>
      <c r="F27" s="43" t="str">
        <f>IF(DAY(MaySun1)=1,IF(AND(YEAR(MaySun1+26)=CalendarYear,MONTH(MaySun1+26)=5),MaySun1+26,""),IF(AND(YEAR(MaySun1+33)=CalendarYear,MONTH(MaySun1+33)=5),MaySun1+33,""))</f>
        <v/>
      </c>
      <c r="G27" s="43" t="str">
        <f>IF(DAY(MaySun1)=1,IF(AND(YEAR(MaySun1+27)=CalendarYear,MONTH(MaySun1+27)=5),MaySun1+27,""),IF(AND(YEAR(MaySun1+34)=CalendarYear,MONTH(MaySun1+34)=5),MaySun1+34,""))</f>
        <v/>
      </c>
      <c r="H27" s="43" t="str">
        <f>IF(DAY(MaySun1)=1,IF(AND(YEAR(MaySun1+28)=CalendarYear,MONTH(MaySun1+28)=5),MaySun1+28,""),IF(AND(YEAR(MaySun1+35)=CalendarYear,MONTH(MaySun1+35)=5),MaySun1+35,""))</f>
        <v/>
      </c>
      <c r="I27" s="43"/>
      <c r="J27" s="43">
        <f>IF(DAY(JunSun1)=1,IF(AND(YEAR(JunSun1+22)=CalendarYear,MONTH(JunSun1+22)=6),JunSun1+22,""),IF(AND(YEAR(JunSun1+29)=CalendarYear,MONTH(JunSun1+29)=6),JunSun1+29,""))</f>
        <v>44738</v>
      </c>
      <c r="K27" s="44">
        <f>IF(DAY(JunSun1)=1,IF(AND(YEAR(JunSun1+23)=CalendarYear,MONTH(JunSun1+23)=6),JunSun1+23,""),IF(AND(YEAR(JunSun1+30)=CalendarYear,MONTH(JunSun1+30)=6),JunSun1+30,""))</f>
        <v>44739</v>
      </c>
      <c r="L27" s="43">
        <f>IF(DAY(JunSun1)=1,IF(AND(YEAR(JunSun1+24)=CalendarYear,MONTH(JunSun1+24)=6),JunSun1+24,""),IF(AND(YEAR(JunSun1+31)=CalendarYear,MONTH(JunSun1+31)=6),JunSun1+31,""))</f>
        <v>44740</v>
      </c>
      <c r="M27" s="43">
        <f>IF(DAY(JunSun1)=1,IF(AND(YEAR(JunSun1+25)=CalendarYear,MONTH(JunSun1+25)=6),JunSun1+25,""),IF(AND(YEAR(JunSun1+32)=CalendarYear,MONTH(JunSun1+32)=6),JunSun1+32,""))</f>
        <v>44741</v>
      </c>
      <c r="N27" s="43">
        <f>IF(DAY(JunSun1)=1,IF(AND(YEAR(JunSun1+26)=CalendarYear,MONTH(JunSun1+26)=6),JunSun1+26,""),IF(AND(YEAR(JunSun1+33)=CalendarYear,MONTH(JunSun1+33)=6),JunSun1+33,""))</f>
        <v>44742</v>
      </c>
      <c r="O27" s="43" t="str">
        <f>IF(DAY(JunSun1)=1,IF(AND(YEAR(JunSun1+27)=CalendarYear,MONTH(JunSun1+27)=6),JunSun1+27,""),IF(AND(YEAR(JunSun1+34)=CalendarYear,MONTH(JunSun1+34)=6),JunSun1+34,""))</f>
        <v/>
      </c>
      <c r="P27" s="43" t="str">
        <f>IF(DAY(JunSun1)=1,IF(AND(YEAR(JunSun1+28)=CalendarYear,MONTH(JunSun1+28)=6),JunSun1+28,""),IF(AND(YEAR(JunSun1+35)=CalendarYear,MONTH(JunSun1+35)=6),JunSun1+35,""))</f>
        <v/>
      </c>
      <c r="R27" s="1"/>
      <c r="S27" s="23"/>
      <c r="T27" s="24">
        <v>9</v>
      </c>
      <c r="U27" s="25"/>
      <c r="V27" s="17" t="s">
        <v>14</v>
      </c>
      <c r="W27" s="10"/>
      <c r="X27" s="24">
        <v>13</v>
      </c>
      <c r="Y27" s="17"/>
      <c r="Z27" s="17" t="s">
        <v>14</v>
      </c>
    </row>
    <row r="28" spans="2:28" ht="15" customHeight="1" x14ac:dyDescent="0.2">
      <c r="B28" s="13" t="str">
        <f>IF(DAY(MaySun1)=1,IF(AND(YEAR(MaySun1+29)=CalendarYear,MONTH(MaySun1+29)=5),MaySun1+29,""),IF(AND(YEAR(MaySun1+36)=CalendarYear,MONTH(MaySun1+36)=5),MaySun1+36,""))</f>
        <v/>
      </c>
      <c r="C28" s="32" t="str">
        <f>IF(DAY(MaySun1)=1,IF(AND(YEAR(MaySun1+30)=CalendarYear,MONTH(MaySun1+30)=5),MaySun1+30,""),IF(AND(YEAR(MaySun1+37)=CalendarYear,MONTH(MaySun1+37)=5),MaySun1+37,""))</f>
        <v/>
      </c>
      <c r="D28" s="13" t="str">
        <f>IF(DAY(MaySun1)=1,IF(AND(YEAR(MaySun1+31)=CalendarYear,MONTH(MaySun1+31)=5),MaySun1+31,""),IF(AND(YEAR(MaySun1+38)=CalendarYear,MONTH(MaySun1+38)=5),MaySun1+38,""))</f>
        <v/>
      </c>
      <c r="E28" s="13" t="str">
        <f>IF(DAY(MaySun1)=1,IF(AND(YEAR(MaySun1+32)=CalendarYear,MONTH(MaySun1+32)=5),MaySun1+32,""),IF(AND(YEAR(MaySun1+39)=CalendarYear,MONTH(MaySun1+39)=5),MaySun1+39,""))</f>
        <v/>
      </c>
      <c r="F28" s="13" t="str">
        <f>IF(DAY(MaySun1)=1,IF(AND(YEAR(MaySun1+33)=CalendarYear,MONTH(MaySun1+33)=5),MaySun1+33,""),IF(AND(YEAR(MaySun1+40)=CalendarYear,MONTH(MaySun1+40)=5),MaySun1+40,""))</f>
        <v/>
      </c>
      <c r="G28" s="13" t="str">
        <f>IF(DAY(MaySun1)=1,IF(AND(YEAR(MaySun1+34)=CalendarYear,MONTH(MaySun1+34)=5),MaySun1+34,""),IF(AND(YEAR(MaySun1+41)=CalendarYear,MONTH(MaySun1+41)=5),MaySun1+41,""))</f>
        <v/>
      </c>
      <c r="H28" s="13" t="str">
        <f>IF(DAY(MaySun1)=1,IF(AND(YEAR(MaySun1+35)=CalendarYear,MONTH(MaySun1+35)=5),MaySun1+35,""),IF(AND(YEAR(MaySun1+42)=CalendarYear,MONTH(MaySun1+42)=5),MaySun1+42,""))</f>
        <v/>
      </c>
      <c r="I28" s="13"/>
      <c r="J28" s="13" t="str">
        <f>IF(DAY(JunSun1)=1,IF(AND(YEAR(JunSun1+29)=CalendarYear,MONTH(JunSun1+29)=6),JunSun1+29,""),IF(AND(YEAR(JunSun1+36)=CalendarYear,MONTH(JunSun1+36)=6),JunSun1+36,""))</f>
        <v/>
      </c>
      <c r="K28" s="13" t="str">
        <f>IF(DAY(JunSun1)=1,IF(AND(YEAR(JunSun1+30)=CalendarYear,MONTH(JunSun1+30)=6),JunSun1+30,""),IF(AND(YEAR(JunSun1+37)=CalendarYear,MONTH(JunSun1+37)=6),JunSun1+37,""))</f>
        <v/>
      </c>
      <c r="L28" s="13" t="str">
        <f>IF(DAY(JunSun1)=1,IF(AND(YEAR(JunSun1+31)=CalendarYear,MONTH(JunSun1+31)=6),JunSun1+31,""),IF(AND(YEAR(JunSun1+38)=CalendarYear,MONTH(JunSun1+38)=6),JunSun1+38,""))</f>
        <v/>
      </c>
      <c r="M28" s="13" t="str">
        <f>IF(DAY(JunSun1)=1,IF(AND(YEAR(JunSun1+32)=CalendarYear,MONTH(JunSun1+32)=6),JunSun1+32,""),IF(AND(YEAR(JunSun1+39)=CalendarYear,MONTH(JunSun1+39)=6),JunSun1+39,""))</f>
        <v/>
      </c>
      <c r="N28" s="13" t="str">
        <f>IF(DAY(JunSun1)=1,IF(AND(YEAR(JunSun1+33)=CalendarYear,MONTH(JunSun1+33)=6),JunSun1+33,""),IF(AND(YEAR(JunSun1+40)=CalendarYear,MONTH(JunSun1+40)=6),JunSun1+40,""))</f>
        <v/>
      </c>
      <c r="O28" s="13" t="str">
        <f>IF(DAY(JunSun1)=1,IF(AND(YEAR(JunSun1+34)=CalendarYear,MONTH(JunSun1+34)=6),JunSun1+34,""),IF(AND(YEAR(JunSun1+41)=CalendarYear,MONTH(JunSun1+41)=6),JunSun1+41,""))</f>
        <v/>
      </c>
      <c r="P28" s="13" t="str">
        <f>IF(DAY(JunSun1)=1,IF(AND(YEAR(JunSun1+35)=CalendarYear,MONTH(JunSun1+35)=6),JunSun1+35,""),IF(AND(YEAR(JunSun1+42)=CalendarYear,MONTH(JunSun1+42)=6),JunSun1+42,""))</f>
        <v/>
      </c>
      <c r="R28" s="1"/>
      <c r="S28" s="23"/>
      <c r="T28" s="24">
        <v>9</v>
      </c>
      <c r="U28" s="24"/>
      <c r="V28" s="18" t="s">
        <v>15</v>
      </c>
      <c r="W28" s="10"/>
      <c r="X28" s="18">
        <v>13</v>
      </c>
      <c r="Z28" s="18" t="s">
        <v>15</v>
      </c>
    </row>
    <row r="29" spans="2:28" ht="15" customHeight="1" x14ac:dyDescent="0.2">
      <c r="I29" s="13"/>
      <c r="R29" s="1"/>
      <c r="T29" s="18">
        <v>23</v>
      </c>
      <c r="V29" s="18" t="s">
        <v>18</v>
      </c>
      <c r="W29" s="10"/>
      <c r="X29" s="37">
        <v>18</v>
      </c>
      <c r="Y29" s="38"/>
      <c r="Z29" s="38" t="s">
        <v>70</v>
      </c>
    </row>
    <row r="30" spans="2:28" ht="15" customHeight="1" x14ac:dyDescent="0.25">
      <c r="B30" s="9" t="s">
        <v>30</v>
      </c>
      <c r="C30" s="8"/>
      <c r="D30" s="8"/>
      <c r="E30" s="8"/>
      <c r="F30" s="8"/>
      <c r="G30" s="8"/>
      <c r="H30" s="8"/>
      <c r="I30" s="13"/>
      <c r="J30" s="9" t="s">
        <v>31</v>
      </c>
      <c r="K30" s="8"/>
      <c r="L30" s="8"/>
      <c r="M30" s="8"/>
      <c r="N30" s="8"/>
      <c r="O30" s="8"/>
      <c r="P30" s="8"/>
      <c r="R30" s="1"/>
      <c r="S30" s="23"/>
      <c r="T30" s="18">
        <v>23</v>
      </c>
      <c r="U30" s="40"/>
      <c r="V30" s="18" t="s">
        <v>65</v>
      </c>
      <c r="X30" s="55">
        <v>25</v>
      </c>
      <c r="Z30" s="56" t="s">
        <v>71</v>
      </c>
    </row>
    <row r="31" spans="2:28" ht="15" customHeight="1" x14ac:dyDescent="0.2">
      <c r="B31" s="11" t="s">
        <v>5</v>
      </c>
      <c r="C31" s="11" t="s">
        <v>6</v>
      </c>
      <c r="D31" s="11" t="s">
        <v>7</v>
      </c>
      <c r="E31" s="11" t="s">
        <v>8</v>
      </c>
      <c r="F31" s="11" t="s">
        <v>7</v>
      </c>
      <c r="G31" s="11" t="s">
        <v>9</v>
      </c>
      <c r="H31" s="11" t="s">
        <v>5</v>
      </c>
      <c r="I31" s="13"/>
      <c r="J31" s="11" t="s">
        <v>5</v>
      </c>
      <c r="K31" s="11" t="s">
        <v>6</v>
      </c>
      <c r="L31" s="11" t="s">
        <v>7</v>
      </c>
      <c r="M31" s="11" t="s">
        <v>8</v>
      </c>
      <c r="N31" s="11" t="s">
        <v>7</v>
      </c>
      <c r="O31" s="11" t="s">
        <v>9</v>
      </c>
      <c r="P31" s="11" t="s">
        <v>5</v>
      </c>
      <c r="R31" s="1"/>
      <c r="S31" s="23"/>
      <c r="T31" s="33">
        <v>30</v>
      </c>
      <c r="V31" s="33" t="s">
        <v>66</v>
      </c>
      <c r="W31" s="10"/>
      <c r="X31" s="18">
        <v>27</v>
      </c>
      <c r="Z31" s="18" t="s">
        <v>18</v>
      </c>
    </row>
    <row r="32" spans="2:28" ht="15" customHeight="1" x14ac:dyDescent="0.2">
      <c r="B32" s="43" t="str">
        <f>IF(DAY(JulSun1)=1,"",IF(AND(YEAR(JulSun1+1)=CalendarYear,MONTH(JulSun1+1)=7),JulSun1+1,""))</f>
        <v/>
      </c>
      <c r="C32" s="43" t="str">
        <f>IF(DAY(JulSun1)=1,"",IF(AND(YEAR(JulSun1+2)=CalendarYear,MONTH(JulSun1+2)=7),JulSun1+2,""))</f>
        <v/>
      </c>
      <c r="D32" s="43" t="str">
        <f>IF(DAY(JulSun1)=1,"",IF(AND(YEAR(JulSun1+3)=CalendarYear,MONTH(JulSun1+3)=7),JulSun1+3,""))</f>
        <v/>
      </c>
      <c r="E32" s="43" t="str">
        <f>IF(DAY(JulSun1)=1,"",IF(AND(YEAR(JulSun1+4)=CalendarYear,MONTH(JulSun1+4)=7),JulSun1+4,""))</f>
        <v/>
      </c>
      <c r="F32" s="47" t="str">
        <f>IF(DAY(JulSun1)=1,"",IF(AND(YEAR(JulSun1+5)=CalendarYear,MONTH(JulSun1+5)=7),JulSun1+5,""))</f>
        <v/>
      </c>
      <c r="G32" s="43">
        <f>IF(DAY(JulSun1)=1,"",IF(AND(YEAR(JulSun1+6)=CalendarYear,MONTH(JulSun1+6)=7),JulSun1+6,""))</f>
        <v>44743</v>
      </c>
      <c r="H32" s="43">
        <f>IF(DAY(JulSun1)=1,IF(AND(YEAR(JulSun1)=CalendarYear,MONTH(JulSun1)=7),JulSun1,""),IF(AND(YEAR(JulSun1+7)=CalendarYear,MONTH(JulSun1+7)=7),JulSun1+7,""))</f>
        <v>44744</v>
      </c>
      <c r="I32" s="46"/>
      <c r="J32" s="43" t="str">
        <f>IF(DAY(AugSun1)=1,"",IF(AND(YEAR(AugSun1+1)=CalendarYear,MONTH(AugSun1+1)=8),AugSun1+1,""))</f>
        <v/>
      </c>
      <c r="K32" s="43">
        <f>IF(DAY(AugSun1)=1,"",IF(AND(YEAR(AugSun1+2)=CalendarYear,MONTH(AugSun1+2)=8),AugSun1+2,""))</f>
        <v>44774</v>
      </c>
      <c r="L32" s="43">
        <f>IF(DAY(AugSun1)=1,"",IF(AND(YEAR(AugSun1+3)=CalendarYear,MONTH(AugSun1+3)=8),AugSun1+3,""))</f>
        <v>44775</v>
      </c>
      <c r="M32" s="44">
        <f>IF(DAY(AugSun1)=1,"",IF(AND(YEAR(AugSun1+4)=CalendarYear,MONTH(AugSun1+4)=8),AugSun1+4,""))</f>
        <v>44776</v>
      </c>
      <c r="N32" s="44">
        <f>IF(DAY(AugSun1)=1,"",IF(AND(YEAR(AugSun1+5)=CalendarYear,MONTH(AugSun1+5)=8),AugSun1+5,""))</f>
        <v>44777</v>
      </c>
      <c r="O32" s="52">
        <f>IF(DAY(AugSun1)=1,"",IF(AND(YEAR(AugSun1+6)=CalendarYear,MONTH(AugSun1+6)=8),AugSun1+6,""))</f>
        <v>44778</v>
      </c>
      <c r="P32" s="43">
        <f>IF(DAY(AugSun1)=1,IF(AND(YEAR(AugSun1)=CalendarYear,MONTH(AugSun1)=8),AugSun1,""),IF(AND(YEAR(AugSun1+7)=CalendarYear,MONTH(AugSun1+7)=8),AugSun1+7,""))</f>
        <v>44779</v>
      </c>
      <c r="R32" s="1"/>
      <c r="S32" s="23"/>
      <c r="T32" s="37">
        <v>30</v>
      </c>
      <c r="U32" s="34"/>
      <c r="V32" s="41" t="s">
        <v>67</v>
      </c>
      <c r="W32" s="10"/>
      <c r="X32" s="18">
        <v>27</v>
      </c>
      <c r="Z32" s="18" t="s">
        <v>19</v>
      </c>
    </row>
    <row r="33" spans="2:26" ht="15" customHeight="1" x14ac:dyDescent="0.25">
      <c r="B33" s="50">
        <f>IF(DAY(JulSun1)=1,IF(AND(YEAR(JulSun1+1)=CalendarYear,MONTH(JulSun1+1)=7),JulSun1+1,""),IF(AND(YEAR(JulSun1+8)=CalendarYear,MONTH(JulSun1+8)=7),JulSun1+8,""))</f>
        <v>44745</v>
      </c>
      <c r="C33" s="30">
        <f>IF(DAY(JulSun1)=1,IF(AND(YEAR(JulSun1+2)=CalendarYear,MONTH(JulSun1+2)=7),JulSun1+2,""),IF(AND(YEAR(JulSun1+9)=CalendarYear,MONTH(JulSun1+9)=7),JulSun1+9,""))</f>
        <v>44746</v>
      </c>
      <c r="D33" s="43">
        <f>IF(DAY(JulSun1)=1,IF(AND(YEAR(JulSun1+3)=CalendarYear,MONTH(JulSun1+3)=7),JulSun1+3,""),IF(AND(YEAR(JulSun1+10)=CalendarYear,MONTH(JulSun1+10)=7),JulSun1+10,""))</f>
        <v>44747</v>
      </c>
      <c r="E33" s="44">
        <f>IF(DAY(JulSun1)=1,IF(AND(YEAR(JulSun1+4)=CalendarYear,MONTH(JulSun1+4)=7),JulSun1+4,""),IF(AND(YEAR(JulSun1+11)=CalendarYear,MONTH(JulSun1+11)=7),JulSun1+11,""))</f>
        <v>44748</v>
      </c>
      <c r="F33" s="44">
        <f>IF(DAY(JulSun1)=1,IF(AND(YEAR(JulSun1+5)=CalendarYear,MONTH(JulSun1+5)=7),JulSun1+5,""),IF(AND(YEAR(JulSun1+12)=CalendarYear,MONTH(JulSun1+12)=7),JulSun1+12,""))</f>
        <v>44749</v>
      </c>
      <c r="G33" s="43">
        <f>IF(DAY(JulSun1)=1,IF(AND(YEAR(JulSun1+6)=CalendarYear,MONTH(JulSun1+6)=7),JulSun1+6,""),IF(AND(YEAR(JulSun1+13)=CalendarYear,MONTH(JulSun1+13)=7),JulSun1+13,""))</f>
        <v>44750</v>
      </c>
      <c r="H33" s="52">
        <f>IF(DAY(JulSun1)=1,IF(AND(YEAR(JulSun1+7)=CalendarYear,MONTH(JulSun1+7)=7),JulSun1+7,""),IF(AND(YEAR(JulSun1+14)=CalendarYear,MONTH(JulSun1+14)=7),JulSun1+14,""))</f>
        <v>44751</v>
      </c>
      <c r="I33" s="45"/>
      <c r="J33" s="43">
        <f>IF(DAY(AugSun1)=1,IF(AND(YEAR(AugSun1+1)=CalendarYear,MONTH(AugSun1+1)=8),AugSun1+1,""),IF(AND(YEAR(AugSun1+8)=CalendarYear,MONTH(AugSun1+8)=8),AugSun1+8,""))</f>
        <v>44780</v>
      </c>
      <c r="K33" s="44">
        <f>IF(DAY(AugSun1)=1,IF(AND(YEAR(AugSun1+2)=CalendarYear,MONTH(AugSun1+2)=8),AugSun1+2,""),IF(AND(YEAR(AugSun1+9)=CalendarYear,MONTH(AugSun1+9)=8),AugSun1+9,""))</f>
        <v>44781</v>
      </c>
      <c r="L33" s="43">
        <f>IF(DAY(AugSun1)=1,IF(AND(YEAR(AugSun1+3)=CalendarYear,MONTH(AugSun1+3)=8),AugSun1+3,""),IF(AND(YEAR(AugSun1+10)=CalendarYear,MONTH(AugSun1+10)=8),AugSun1+10,""))</f>
        <v>44782</v>
      </c>
      <c r="M33" s="43">
        <f>IF(DAY(AugSun1)=1,IF(AND(YEAR(AugSun1+4)=CalendarYear,MONTH(AugSun1+4)=8),AugSun1+4,""),IF(AND(YEAR(AugSun1+11)=CalendarYear,MONTH(AugSun1+11)=8),AugSun1+11,""))</f>
        <v>44783</v>
      </c>
      <c r="N33" s="43">
        <f>IF(DAY(AugSun1)=1,IF(AND(YEAR(AugSun1+5)=CalendarYear,MONTH(AugSun1+5)=8),AugSun1+5,""),IF(AND(YEAR(AugSun1+12)=CalendarYear,MONTH(AugSun1+12)=8),AugSun1+12,""))</f>
        <v>44784</v>
      </c>
      <c r="O33" s="43">
        <f>IF(DAY(AugSun1)=1,IF(AND(YEAR(AugSun1+6)=CalendarYear,MONTH(AugSun1+6)=8),AugSun1+6,""),IF(AND(YEAR(AugSun1+13)=CalendarYear,MONTH(AugSun1+13)=8),AugSun1+13,""))</f>
        <v>44785</v>
      </c>
      <c r="P33" s="43">
        <f>IF(DAY(AugSun1)=1,IF(AND(YEAR(AugSun1+7)=CalendarYear,MONTH(AugSun1+7)=8),AugSun1+7,""),IF(AND(YEAR(AugSun1+14)=CalendarYear,MONTH(AugSun1+14)=8),AugSun1+14,""))</f>
        <v>44786</v>
      </c>
      <c r="R33" s="1"/>
      <c r="T33" s="61" t="s">
        <v>32</v>
      </c>
      <c r="U33" s="61"/>
      <c r="V33" s="61"/>
      <c r="W33" s="10"/>
      <c r="X33" s="60" t="s">
        <v>33</v>
      </c>
      <c r="Y33" s="60"/>
      <c r="Z33" s="60"/>
    </row>
    <row r="34" spans="2:26" ht="15" customHeight="1" x14ac:dyDescent="0.2">
      <c r="B34" s="43">
        <f>IF(DAY(JulSun1)=1,IF(AND(YEAR(JulSun1+8)=CalendarYear,MONTH(JulSun1+8)=7),JulSun1+8,""),IF(AND(YEAR(JulSun1+15)=CalendarYear,MONTH(JulSun1+15)=7),JulSun1+15,""))</f>
        <v>44752</v>
      </c>
      <c r="C34" s="44">
        <f>IF(DAY(JulSun1)=1,IF(AND(YEAR(JulSun1+9)=CalendarYear,MONTH(JulSun1+9)=7),JulSun1+9,""),IF(AND(YEAR(JulSun1+16)=CalendarYear,MONTH(JulSun1+16)=7),JulSun1+16,""))</f>
        <v>44753</v>
      </c>
      <c r="D34" s="43">
        <f>IF(DAY(JulSun1)=1,IF(AND(YEAR(JulSun1+10)=CalendarYear,MONTH(JulSun1+10)=7),JulSun1+10,""),IF(AND(YEAR(JulSun1+17)=CalendarYear,MONTH(JulSun1+17)=7),JulSun1+17,""))</f>
        <v>44754</v>
      </c>
      <c r="E34" s="43">
        <f>IF(DAY(JulSun1)=1,IF(AND(YEAR(JulSun1+11)=CalendarYear,MONTH(JulSun1+11)=7),JulSun1+11,""),IF(AND(YEAR(JulSun1+18)=CalendarYear,MONTH(JulSun1+18)=7),JulSun1+18,""))</f>
        <v>44755</v>
      </c>
      <c r="F34" s="43">
        <f>IF(DAY(JulSun1)=1,IF(AND(YEAR(JulSun1+12)=CalendarYear,MONTH(JulSun1+12)=7),JulSun1+12,""),IF(AND(YEAR(JulSun1+19)=CalendarYear,MONTH(JulSun1+19)=7),JulSun1+19,""))</f>
        <v>44756</v>
      </c>
      <c r="G34" s="43">
        <f>IF(DAY(JulSun1)=1,IF(AND(YEAR(JulSun1+13)=CalendarYear,MONTH(JulSun1+13)=7),JulSun1+13,""),IF(AND(YEAR(JulSun1+20)=CalendarYear,MONTH(JulSun1+20)=7),JulSun1+20,""))</f>
        <v>44757</v>
      </c>
      <c r="H34" s="52">
        <f>IF(DAY(JulSun1)=1,IF(AND(YEAR(JulSun1+14)=CalendarYear,MONTH(JulSun1+14)=7),JulSun1+14,""),IF(AND(YEAR(JulSun1+21)=CalendarYear,MONTH(JulSun1+21)=7),JulSun1+21,""))</f>
        <v>44758</v>
      </c>
      <c r="I34" s="43"/>
      <c r="J34" s="43">
        <f>IF(DAY(AugSun1)=1,IF(AND(YEAR(AugSun1+8)=CalendarYear,MONTH(AugSun1+8)=8),AugSun1+8,""),IF(AND(YEAR(AugSun1+15)=CalendarYear,MONTH(AugSun1+15)=8),AugSun1+15,""))</f>
        <v>44787</v>
      </c>
      <c r="K34" s="43">
        <f>IF(DAY(AugSun1)=1,IF(AND(YEAR(AugSun1+9)=CalendarYear,MONTH(AugSun1+9)=8),AugSun1+9,""),IF(AND(YEAR(AugSun1+16)=CalendarYear,MONTH(AugSun1+16)=8),AugSun1+16,""))</f>
        <v>44788</v>
      </c>
      <c r="L34" s="43">
        <f>IF(DAY(AugSun1)=1,IF(AND(YEAR(AugSun1+10)=CalendarYear,MONTH(AugSun1+10)=8),AugSun1+10,""),IF(AND(YEAR(AugSun1+17)=CalendarYear,MONTH(AugSun1+17)=8),AugSun1+17,""))</f>
        <v>44789</v>
      </c>
      <c r="M34" s="43">
        <f>IF(DAY(AugSun1)=1,IF(AND(YEAR(AugSun1+11)=CalendarYear,MONTH(AugSun1+11)=8),AugSun1+11,""),IF(AND(YEAR(AugSun1+18)=CalendarYear,MONTH(AugSun1+18)=8),AugSun1+18,""))</f>
        <v>44790</v>
      </c>
      <c r="N34" s="43">
        <f>IF(DAY(AugSun1)=1,IF(AND(YEAR(AugSun1+12)=CalendarYear,MONTH(AugSun1+12)=8),AugSun1+12,""),IF(AND(YEAR(AugSun1+19)=CalendarYear,MONTH(AugSun1+19)=8),AugSun1+19,""))</f>
        <v>44791</v>
      </c>
      <c r="O34" s="43">
        <f>IF(DAY(AugSun1)=1,IF(AND(YEAR(AugSun1+13)=CalendarYear,MONTH(AugSun1+13)=8),AugSun1+13,""),IF(AND(YEAR(AugSun1+20)=CalendarYear,MONTH(AugSun1+20)=8),AugSun1+20,""))</f>
        <v>44792</v>
      </c>
      <c r="P34" s="52">
        <f>IF(DAY(AugSun1)=1,IF(AND(YEAR(AugSun1+14)=CalendarYear,MONTH(AugSun1+14)=8),AugSun1+14,""),IF(AND(YEAR(AugSun1+21)=CalendarYear,MONTH(AugSun1+21)=8),AugSun1+21,""))</f>
        <v>44793</v>
      </c>
      <c r="R34" s="1"/>
      <c r="T34" s="27">
        <v>4</v>
      </c>
      <c r="U34" s="31"/>
      <c r="V34" s="33" t="s">
        <v>34</v>
      </c>
      <c r="W34" s="10"/>
      <c r="X34" s="18">
        <v>3</v>
      </c>
      <c r="Z34" s="18" t="s">
        <v>11</v>
      </c>
    </row>
    <row r="35" spans="2:26" ht="15" customHeight="1" x14ac:dyDescent="0.2">
      <c r="B35" s="43">
        <f>IF(DAY(JulSun1)=1,IF(AND(YEAR(JulSun1+15)=CalendarYear,MONTH(JulSun1+15)=7),JulSun1+15,""),IF(AND(YEAR(JulSun1+22)=CalendarYear,MONTH(JulSun1+22)=7),JulSun1+22,""))</f>
        <v>44759</v>
      </c>
      <c r="C35" s="43">
        <f>IF(DAY(JulSun1)=1,IF(AND(YEAR(JulSun1+16)=CalendarYear,MONTH(JulSun1+16)=7),JulSun1+16,""),IF(AND(YEAR(JulSun1+23)=CalendarYear,MONTH(JulSun1+23)=7),JulSun1+23,""))</f>
        <v>44760</v>
      </c>
      <c r="D35" s="43">
        <f>IF(DAY(JulSun1)=1,IF(AND(YEAR(JulSun1+17)=CalendarYear,MONTH(JulSun1+17)=7),JulSun1+17,""),IF(AND(YEAR(JulSun1+24)=CalendarYear,MONTH(JulSun1+24)=7),JulSun1+24,""))</f>
        <v>44761</v>
      </c>
      <c r="E35" s="43">
        <f>IF(DAY(JulSun1)=1,IF(AND(YEAR(JulSun1+18)=CalendarYear,MONTH(JulSun1+18)=7),JulSun1+18,""),IF(AND(YEAR(JulSun1+25)=CalendarYear,MONTH(JulSun1+25)=7),JulSun1+25,""))</f>
        <v>44762</v>
      </c>
      <c r="F35" s="48">
        <f>IF(DAY(JulSun1)=1,IF(AND(YEAR(JulSun1+19)=CalendarYear,MONTH(JulSun1+19)=7),JulSun1+19,""),IF(AND(YEAR(JulSun1+26)=CalendarYear,MONTH(JulSun1+26)=7),JulSun1+26,""))</f>
        <v>44763</v>
      </c>
      <c r="G35" s="43">
        <f>IF(DAY(JulSun1)=1,IF(AND(YEAR(JulSun1+20)=CalendarYear,MONTH(JulSun1+20)=7),JulSun1+20,""),IF(AND(YEAR(JulSun1+27)=CalendarYear,MONTH(JulSun1+27)=7),JulSun1+27,""))</f>
        <v>44764</v>
      </c>
      <c r="H35" s="43">
        <f>IF(DAY(JulSun1)=1,IF(AND(YEAR(JulSun1+21)=CalendarYear,MONTH(JulSun1+21)=7),JulSun1+21,""),IF(AND(YEAR(JulSun1+28)=CalendarYear,MONTH(JulSun1+28)=7),JulSun1+28,""))</f>
        <v>44765</v>
      </c>
      <c r="I35" s="43"/>
      <c r="J35" s="43">
        <f>IF(DAY(AugSun1)=1,IF(AND(YEAR(AugSun1+15)=CalendarYear,MONTH(AugSun1+15)=8),AugSun1+15,""),IF(AND(YEAR(AugSun1+22)=CalendarYear,MONTH(AugSun1+22)=8),AugSun1+22,""))</f>
        <v>44794</v>
      </c>
      <c r="K35" s="44">
        <f>IF(DAY(AugSun1)=1,IF(AND(YEAR(AugSun1+16)=CalendarYear,MONTH(AugSun1+16)=8),AugSun1+16,""),IF(AND(YEAR(AugSun1+23)=CalendarYear,MONTH(AugSun1+23)=8),AugSun1+23,""))</f>
        <v>44795</v>
      </c>
      <c r="L35" s="43">
        <f>IF(DAY(AugSun1)=1,IF(AND(YEAR(AugSun1+17)=CalendarYear,MONTH(AugSun1+17)=8),AugSun1+17,""),IF(AND(YEAR(AugSun1+24)=CalendarYear,MONTH(AugSun1+24)=8),AugSun1+24,""))</f>
        <v>44796</v>
      </c>
      <c r="M35" s="52">
        <f>IF(DAY(AugSun1)=1,IF(AND(YEAR(AugSun1+18)=CalendarYear,MONTH(AugSun1+18)=8),AugSun1+18,""),IF(AND(YEAR(AugSun1+25)=CalendarYear,MONTH(AugSun1+25)=8),AugSun1+25,""))</f>
        <v>44797</v>
      </c>
      <c r="N35" s="43">
        <f>IF(DAY(AugSun1)=1,IF(AND(YEAR(AugSun1+19)=CalendarYear,MONTH(AugSun1+19)=8),AugSun1+19,""),IF(AND(YEAR(AugSun1+26)=CalendarYear,MONTH(AugSun1+26)=8),AugSun1+26,""))</f>
        <v>44798</v>
      </c>
      <c r="O35" s="43">
        <f>IF(DAY(AugSun1)=1,IF(AND(YEAR(AugSun1+20)=CalendarYear,MONTH(AugSun1+20)=8),AugSun1+20,""),IF(AND(YEAR(AugSun1+27)=CalendarYear,MONTH(AugSun1+27)=8),AugSun1+27,""))</f>
        <v>44799</v>
      </c>
      <c r="P35" s="43">
        <f>IF(DAY(AugSun1)=1,IF(AND(YEAR(AugSun1+21)=CalendarYear,MONTH(AugSun1+21)=8),AugSun1+21,""),IF(AND(YEAR(AugSun1+28)=CalendarYear,MONTH(AugSun1+28)=8),AugSun1+28,""))</f>
        <v>44800</v>
      </c>
      <c r="R35" s="1"/>
      <c r="T35" s="18">
        <v>6</v>
      </c>
      <c r="V35" s="18" t="s">
        <v>11</v>
      </c>
      <c r="W35" s="10"/>
      <c r="X35" s="24">
        <v>4</v>
      </c>
      <c r="Y35" s="17"/>
      <c r="Z35" s="18" t="s">
        <v>13</v>
      </c>
    </row>
    <row r="36" spans="2:26" ht="15" customHeight="1" x14ac:dyDescent="0.2">
      <c r="B36" s="43">
        <f>IF(DAY(JulSun1)=1,IF(AND(YEAR(JulSun1+22)=CalendarYear,MONTH(JulSun1+22)=7),JulSun1+22,""),IF(AND(YEAR(JulSun1+29)=CalendarYear,MONTH(JulSun1+29)=7),JulSun1+29,""))</f>
        <v>44766</v>
      </c>
      <c r="C36" s="44">
        <f>IF(DAY(JulSun1)=1,IF(AND(YEAR(JulSun1+23)=CalendarYear,MONTH(JulSun1+23)=7),JulSun1+23,""),IF(AND(YEAR(JulSun1+30)=CalendarYear,MONTH(JulSun1+30)=7),JulSun1+30,""))</f>
        <v>44767</v>
      </c>
      <c r="D36" s="43">
        <f>IF(DAY(JulSun1)=1,IF(AND(YEAR(JulSun1+24)=CalendarYear,MONTH(JulSun1+24)=7),JulSun1+24,""),IF(AND(YEAR(JulSun1+31)=CalendarYear,MONTH(JulSun1+31)=7),JulSun1+31,""))</f>
        <v>44768</v>
      </c>
      <c r="E36" s="43">
        <f>IF(DAY(JulSun1)=1,IF(AND(YEAR(JulSun1+25)=CalendarYear,MONTH(JulSun1+25)=7),JulSun1+25,""),IF(AND(YEAR(JulSun1+32)=CalendarYear,MONTH(JulSun1+32)=7),JulSun1+32,""))</f>
        <v>44769</v>
      </c>
      <c r="F36" s="43">
        <f>IF(DAY(JulSun1)=1,IF(AND(YEAR(JulSun1+26)=CalendarYear,MONTH(JulSun1+26)=7),JulSun1+26,""),IF(AND(YEAR(JulSun1+33)=CalendarYear,MONTH(JulSun1+33)=7),JulSun1+33,""))</f>
        <v>44770</v>
      </c>
      <c r="G36" s="43">
        <f>IF(DAY(JulSun1)=1,IF(AND(YEAR(JulSun1+27)=CalendarYear,MONTH(JulSun1+27)=7),JulSun1+27,""),IF(AND(YEAR(JulSun1+34)=CalendarYear,MONTH(JulSun1+34)=7),JulSun1+34,""))</f>
        <v>44771</v>
      </c>
      <c r="H36" s="43">
        <f>IF(DAY(JulSun1)=1,IF(AND(YEAR(JulSun1+28)=CalendarYear,MONTH(JulSun1+28)=7),JulSun1+28,""),IF(AND(YEAR(JulSun1+35)=CalendarYear,MONTH(JulSun1+35)=7),JulSun1+35,""))</f>
        <v>44772</v>
      </c>
      <c r="I36" s="43"/>
      <c r="J36" s="43">
        <f>IF(DAY(AugSun1)=1,IF(AND(YEAR(AugSun1+22)=CalendarYear,MONTH(AugSun1+22)=8),AugSun1+22,""),IF(AND(YEAR(AugSun1+29)=CalendarYear,MONTH(AugSun1+29)=8),AugSun1+29,""))</f>
        <v>44801</v>
      </c>
      <c r="K36" s="43">
        <f>IF(DAY(AugSun1)=1,IF(AND(YEAR(AugSun1+23)=CalendarYear,MONTH(AugSun1+23)=8),AugSun1+23,""),IF(AND(YEAR(AugSun1+30)=CalendarYear,MONTH(AugSun1+30)=8),AugSun1+30,""))</f>
        <v>44802</v>
      </c>
      <c r="L36" s="43">
        <f>IF(DAY(AugSun1)=1,IF(AND(YEAR(AugSun1+24)=CalendarYear,MONTH(AugSun1+24)=8),AugSun1+24,""),IF(AND(YEAR(AugSun1+31)=CalendarYear,MONTH(AugSun1+31)=8),AugSun1+31,""))</f>
        <v>44803</v>
      </c>
      <c r="M36" s="43">
        <f>IF(DAY(AugSun1)=1,IF(AND(YEAR(AugSun1+25)=CalendarYear,MONTH(AugSun1+25)=8),AugSun1+25,""),IF(AND(YEAR(AugSun1+32)=CalendarYear,MONTH(AugSun1+32)=8),AugSun1+32,""))</f>
        <v>44804</v>
      </c>
      <c r="N36" s="43" t="str">
        <f>IF(DAY(AugSun1)=1,IF(AND(YEAR(AugSun1+26)=CalendarYear,MONTH(AugSun1+26)=8),AugSun1+26,""),IF(AND(YEAR(AugSun1+33)=CalendarYear,MONTH(AugSun1+33)=8),AugSun1+33,""))</f>
        <v/>
      </c>
      <c r="O36" s="43" t="str">
        <f>IF(DAY(AugSun1)=1,IF(AND(YEAR(AugSun1+27)=CalendarYear,MONTH(AugSun1+27)=8),AugSun1+27,""),IF(AND(YEAR(AugSun1+34)=CalendarYear,MONTH(AugSun1+34)=8),AugSun1+34,""))</f>
        <v/>
      </c>
      <c r="P36" s="43" t="str">
        <f>IF(DAY(AugSun1)=1,IF(AND(YEAR(AugSun1+28)=CalendarYear,MONTH(AugSun1+28)=8),AugSun1+28,""),IF(AND(YEAR(AugSun1+35)=CalendarYear,MONTH(AugSun1+35)=8),AugSun1+35,""))</f>
        <v/>
      </c>
      <c r="R36" s="1"/>
      <c r="T36" s="18">
        <v>7</v>
      </c>
      <c r="V36" s="18" t="s">
        <v>72</v>
      </c>
      <c r="W36" s="10"/>
      <c r="X36" s="37">
        <v>5</v>
      </c>
      <c r="Y36" s="38"/>
      <c r="Z36" s="38" t="s">
        <v>35</v>
      </c>
    </row>
    <row r="37" spans="2:26" ht="15" customHeight="1" x14ac:dyDescent="0.2">
      <c r="B37" s="43">
        <f>IF(DAY(JulSun1)=1,IF(AND(YEAR(JulSun1+29)=CalendarYear,MONTH(JulSun1+29)=7),JulSun1+29,""),IF(AND(YEAR(JulSun1+36)=CalendarYear,MONTH(JulSun1+36)=7),JulSun1+36,""))</f>
        <v>44773</v>
      </c>
      <c r="C37" s="43" t="str">
        <f>IF(DAY(JulSun1)=1,IF(AND(YEAR(JulSun1+30)=CalendarYear,MONTH(JulSun1+30)=7),JulSun1+30,""),IF(AND(YEAR(JulSun1+37)=CalendarYear,MONTH(JulSun1+37)=7),JulSun1+37,""))</f>
        <v/>
      </c>
      <c r="D37" s="43" t="str">
        <f>IF(DAY(JulSun1)=1,IF(AND(YEAR(JulSun1+31)=CalendarYear,MONTH(JulSun1+31)=7),JulSun1+31,""),IF(AND(YEAR(JulSun1+38)=CalendarYear,MONTH(JulSun1+38)=7),JulSun1+38,""))</f>
        <v/>
      </c>
      <c r="E37" s="43" t="str">
        <f>IF(DAY(JulSun1)=1,IF(AND(YEAR(JulSun1+32)=CalendarYear,MONTH(JulSun1+32)=7),JulSun1+32,""),IF(AND(YEAR(JulSun1+39)=CalendarYear,MONTH(JulSun1+39)=7),JulSun1+39,""))</f>
        <v/>
      </c>
      <c r="F37" s="43" t="str">
        <f>IF(DAY(JulSun1)=1,IF(AND(YEAR(JulSun1+33)=CalendarYear,MONTH(JulSun1+33)=7),JulSun1+33,""),IF(AND(YEAR(JulSun1+40)=CalendarYear,MONTH(JulSun1+40)=7),JulSun1+40,""))</f>
        <v/>
      </c>
      <c r="G37" s="43" t="str">
        <f>IF(DAY(JulSun1)=1,IF(AND(YEAR(JulSun1+34)=CalendarYear,MONTH(JulSun1+34)=7),JulSun1+34,""),IF(AND(YEAR(JulSun1+41)=CalendarYear,MONTH(JulSun1+41)=7),JulSun1+41,""))</f>
        <v/>
      </c>
      <c r="H37" s="43" t="str">
        <f>IF(DAY(JulSun1)=1,IF(AND(YEAR(JulSun1+35)=CalendarYear,MONTH(JulSun1+35)=7),JulSun1+35,""),IF(AND(YEAR(JulSun1+42)=CalendarYear,MONTH(JulSun1+42)=7),JulSun1+42,""))</f>
        <v/>
      </c>
      <c r="I37" s="46"/>
      <c r="J37" s="43" t="str">
        <f>IF(DAY(AugSun1)=1,IF(AND(YEAR(AugSun1+29)=CalendarYear,MONTH(AugSun1+29)=8),AugSun1+29,""),IF(AND(YEAR(AugSun1+36)=CalendarYear,MONTH(AugSun1+36)=8),AugSun1+36,""))</f>
        <v/>
      </c>
      <c r="K37" s="43" t="str">
        <f>IF(DAY(AugSun1)=1,IF(AND(YEAR(AugSun1+30)=CalendarYear,MONTH(AugSun1+30)=8),AugSun1+30,""),IF(AND(YEAR(AugSun1+37)=CalendarYear,MONTH(AugSun1+37)=8),AugSun1+37,""))</f>
        <v/>
      </c>
      <c r="L37" s="43" t="str">
        <f>IF(DAY(AugSun1)=1,IF(AND(YEAR(AugSun1+31)=CalendarYear,MONTH(AugSun1+31)=8),AugSun1+31,""),IF(AND(YEAR(AugSun1+38)=CalendarYear,MONTH(AugSun1+38)=8),AugSun1+38,""))</f>
        <v/>
      </c>
      <c r="M37" s="43" t="str">
        <f>IF(DAY(AugSun1)=1,IF(AND(YEAR(AugSun1+32)=CalendarYear,MONTH(AugSun1+32)=8),AugSun1+32,""),IF(AND(YEAR(AugSun1+39)=CalendarYear,MONTH(AugSun1+39)=8),AugSun1+39,""))</f>
        <v/>
      </c>
      <c r="N37" s="43" t="str">
        <f>IF(DAY(AugSun1)=1,IF(AND(YEAR(AugSun1+33)=CalendarYear,MONTH(AugSun1+33)=8),AugSun1+33,""),IF(AND(YEAR(AugSun1+40)=CalendarYear,MONTH(AugSun1+40)=8),AugSun1+40,""))</f>
        <v/>
      </c>
      <c r="O37" s="43" t="str">
        <f>IF(DAY(AugSun1)=1,IF(AND(YEAR(AugSun1+34)=CalendarYear,MONTH(AugSun1+34)=8),AugSun1+34,""),IF(AND(YEAR(AugSun1+41)=CalendarYear,MONTH(AugSun1+41)=8),AugSun1+41,""))</f>
        <v/>
      </c>
      <c r="P37" s="43" t="str">
        <f>IF(DAY(AugSun1)=1,IF(AND(YEAR(AugSun1+35)=CalendarYear,MONTH(AugSun1+35)=8),AugSun1+35,""),IF(AND(YEAR(AugSun1+42)=CalendarYear,MONTH(AugSun1+42)=8),AugSun1+42,""))</f>
        <v/>
      </c>
      <c r="R37" s="1"/>
      <c r="T37" s="55">
        <v>9</v>
      </c>
      <c r="V37" s="41" t="s">
        <v>73</v>
      </c>
      <c r="W37" s="10"/>
      <c r="X37" s="24">
        <v>8</v>
      </c>
      <c r="Y37" s="21"/>
      <c r="Z37" s="17" t="s">
        <v>14</v>
      </c>
    </row>
    <row r="38" spans="2:26" ht="15" customHeight="1" x14ac:dyDescent="0.25">
      <c r="B38" s="13"/>
      <c r="C38" s="13"/>
      <c r="D38" s="13"/>
      <c r="E38" s="13"/>
      <c r="F38" s="13"/>
      <c r="G38" s="13"/>
      <c r="H38" s="13"/>
      <c r="J38" s="13"/>
      <c r="K38" s="13"/>
      <c r="L38" s="13"/>
      <c r="M38" s="13"/>
      <c r="N38" s="13"/>
      <c r="O38" s="13"/>
      <c r="P38" s="13"/>
      <c r="R38" s="1"/>
      <c r="T38" s="24">
        <v>11</v>
      </c>
      <c r="U38" s="21"/>
      <c r="V38" s="17" t="s">
        <v>14</v>
      </c>
      <c r="W38" s="16"/>
      <c r="X38" s="24">
        <v>8</v>
      </c>
      <c r="Y38" s="17"/>
      <c r="Z38" s="18" t="s">
        <v>15</v>
      </c>
    </row>
    <row r="39" spans="2:26" ht="15" customHeight="1" x14ac:dyDescent="0.25">
      <c r="B39" s="9" t="s">
        <v>36</v>
      </c>
      <c r="C39" s="8"/>
      <c r="D39" s="8"/>
      <c r="E39" s="8"/>
      <c r="F39" s="8"/>
      <c r="G39" s="8"/>
      <c r="H39" s="8"/>
      <c r="J39" s="9" t="s">
        <v>37</v>
      </c>
      <c r="K39" s="8"/>
      <c r="L39" s="8"/>
      <c r="M39" s="8"/>
      <c r="N39" s="47"/>
      <c r="O39" s="8"/>
      <c r="P39" s="8"/>
      <c r="R39" s="1"/>
      <c r="T39" s="18">
        <v>11</v>
      </c>
      <c r="V39" s="18" t="s">
        <v>15</v>
      </c>
      <c r="W39" s="16"/>
      <c r="X39" s="55">
        <v>20</v>
      </c>
      <c r="Z39" s="41" t="s">
        <v>75</v>
      </c>
    </row>
    <row r="40" spans="2:26" ht="15" customHeight="1" x14ac:dyDescent="0.25">
      <c r="B40" s="11" t="s">
        <v>5</v>
      </c>
      <c r="C40" s="11" t="s">
        <v>6</v>
      </c>
      <c r="D40" s="11" t="s">
        <v>7</v>
      </c>
      <c r="E40" s="11" t="s">
        <v>8</v>
      </c>
      <c r="F40" s="11" t="s">
        <v>7</v>
      </c>
      <c r="G40" s="11" t="s">
        <v>9</v>
      </c>
      <c r="H40" s="11" t="s">
        <v>5</v>
      </c>
      <c r="J40" s="11" t="s">
        <v>5</v>
      </c>
      <c r="K40" s="11" t="s">
        <v>6</v>
      </c>
      <c r="L40" s="11" t="s">
        <v>7</v>
      </c>
      <c r="M40" s="11" t="s">
        <v>8</v>
      </c>
      <c r="N40" s="11" t="s">
        <v>7</v>
      </c>
      <c r="O40" s="11" t="s">
        <v>9</v>
      </c>
      <c r="P40" s="11" t="s">
        <v>5</v>
      </c>
      <c r="R40" s="1"/>
      <c r="T40" s="55">
        <v>16</v>
      </c>
      <c r="V40" s="41" t="s">
        <v>74</v>
      </c>
      <c r="W40" s="16"/>
      <c r="X40" s="18">
        <v>22</v>
      </c>
      <c r="Z40" s="18" t="s">
        <v>18</v>
      </c>
    </row>
    <row r="41" spans="2:26" ht="15" customHeight="1" x14ac:dyDescent="0.2">
      <c r="B41" s="43" t="str">
        <f>IF(DAY(SepSun1)=1,"",IF(AND(YEAR(SepSun1+1)=CalendarYear,MONTH(SepSun1+1)=9),SepSun1+1,""))</f>
        <v/>
      </c>
      <c r="C41" s="43" t="str">
        <f>IF(DAY(SepSun1)=1,"",IF(AND(YEAR(SepSun1+2)=CalendarYear,MONTH(SepSun1+2)=9),SepSun1+2,""))</f>
        <v/>
      </c>
      <c r="D41" s="43" t="str">
        <f>IF(DAY(SepSun1)=1,"",IF(AND(YEAR(SepSun1+3)=CalendarYear,MONTH(SepSun1+3)=9),SepSun1+3,""))</f>
        <v/>
      </c>
      <c r="E41" s="47" t="str">
        <f>IF(DAY(SepSun1)=1,"",IF(AND(YEAR(SepSun1+4)=CalendarYear,MONTH(SepSun1+4)=9),SepSun1+4,""))</f>
        <v/>
      </c>
      <c r="F41" s="44">
        <f>IF(DAY(SepSun1)=1,"",IF(AND(YEAR(SepSun1+5)=CalendarYear,MONTH(SepSun1+5)=9),SepSun1+5,""))</f>
        <v>44805</v>
      </c>
      <c r="G41" s="47">
        <f>IF(DAY(SepSun1)=1,"",IF(AND(YEAR(SepSun1+6)=CalendarYear,MONTH(SepSun1+6)=9),SepSun1+6,""))</f>
        <v>44806</v>
      </c>
      <c r="H41" s="47">
        <f>IF(DAY(SepSun1)=1,IF(AND(YEAR(SepSun1)=CalendarYear,MONTH(SepSun1)=9),SepSun1,""),IF(AND(YEAR(SepSun1+7)=CalendarYear,MONTH(SepSun1+7)=9),SepSun1+7,""))</f>
        <v>44807</v>
      </c>
      <c r="I41" s="46"/>
      <c r="J41" s="43" t="str">
        <f>IF(DAY(OctSun1)=1,"",IF(AND(YEAR(OctSun1+1)=CalendarYear,MONTH(OctSun1+1)=10),OctSun1+1,""))</f>
        <v/>
      </c>
      <c r="K41" s="43" t="str">
        <f>IF(DAY(OctSun1)=1,"",IF(AND(YEAR(OctSun1+2)=CalendarYear,MONTH(OctSun1+2)=10),OctSun1+2,""))</f>
        <v/>
      </c>
      <c r="L41" s="43" t="str">
        <f>IF(DAY(OctSun1)=1,"",IF(AND(YEAR(OctSun1+3)=CalendarYear,MONTH(OctSun1+3)=10),OctSun1+3,""))</f>
        <v/>
      </c>
      <c r="M41" s="43" t="str">
        <f>IF(DAY(OctSun1)=1,"",IF(AND(YEAR(OctSun1+4)=CalendarYear,MONTH(OctSun1+4)=10),OctSun1+4,""))</f>
        <v/>
      </c>
      <c r="N41" s="43" t="str">
        <f>IF(DAY(OctSun1)=1,"",IF(AND(YEAR(OctSun1+5)=CalendarYear,MONTH(OctSun1+5)=10),OctSun1+5,""))</f>
        <v/>
      </c>
      <c r="O41" s="43" t="str">
        <f>IF(DAY(OctSun1)=1,"",IF(AND(YEAR(OctSun1+6)=CalendarYear,MONTH(OctSun1+6)=10),OctSun1+6,""))</f>
        <v/>
      </c>
      <c r="P41" s="52">
        <f>IF(DAY(OctSun1)=1,IF(AND(YEAR(OctSun1)=CalendarYear,MONTH(OctSun1)=10),OctSun1,""),IF(AND(YEAR(OctSun1+7)=CalendarYear,MONTH(OctSun1+7)=10),OctSun1+7,""))</f>
        <v>44835</v>
      </c>
      <c r="Q41" s="43"/>
      <c r="R41" s="1"/>
      <c r="T41" s="18">
        <v>25</v>
      </c>
      <c r="V41" s="18" t="s">
        <v>18</v>
      </c>
      <c r="X41" s="18">
        <v>22</v>
      </c>
      <c r="Z41" s="18" t="s">
        <v>19</v>
      </c>
    </row>
    <row r="42" spans="2:26" ht="15" customHeight="1" x14ac:dyDescent="0.2">
      <c r="B42" s="43">
        <f>IF(DAY(SepSun1)=1,IF(AND(YEAR(SepSun1+1)=CalendarYear,MONTH(SepSun1+1)=9),SepSun1+1,""),IF(AND(YEAR(SepSun1+8)=CalendarYear,MONTH(SepSun1+8)=9),SepSun1+8,""))</f>
        <v>44808</v>
      </c>
      <c r="C42" s="30">
        <f>IF(DAY(SepSun1)=1,IF(AND(YEAR(SepSun1+2)=CalendarYear,MONTH(SepSun1+2)=9),SepSun1+2,""),IF(AND(YEAR(SepSun1+9)=CalendarYear,MONTH(SepSun1+9)=9),SepSun1+9,""))</f>
        <v>44809</v>
      </c>
      <c r="D42" s="43">
        <f>IF(DAY(SepSun1)=1,IF(AND(YEAR(SepSun1+3)=CalendarYear,MONTH(SepSun1+3)=9),SepSun1+3,""),IF(AND(YEAR(SepSun1+10)=CalendarYear,MONTH(SepSun1+10)=9),SepSun1+10,""))</f>
        <v>44810</v>
      </c>
      <c r="E42" s="44">
        <f>IF(DAY(SepSun1)=1,IF(AND(YEAR(SepSun1+4)=CalendarYear,MONTH(SepSun1+4)=9),SepSun1+4,""),IF(AND(YEAR(SepSun1+11)=CalendarYear,MONTH(SepSun1+11)=9),SepSun1+11,""))</f>
        <v>44811</v>
      </c>
      <c r="F42" s="43">
        <f>IF(DAY(SepSun1)=1,IF(AND(YEAR(SepSun1+5)=CalendarYear,MONTH(SepSun1+5)=9),SepSun1+5,""),IF(AND(YEAR(SepSun1+12)=CalendarYear,MONTH(SepSun1+12)=9),SepSun1+12,""))</f>
        <v>44812</v>
      </c>
      <c r="G42" s="43">
        <f>IF(DAY(SepSun1)=1,IF(AND(YEAR(SepSun1+6)=CalendarYear,MONTH(SepSun1+6)=9),SepSun1+6,""),IF(AND(YEAR(SepSun1+13)=CalendarYear,MONTH(SepSun1+13)=9),SepSun1+13,""))</f>
        <v>44813</v>
      </c>
      <c r="H42" s="43">
        <f>IF(DAY(SepSun1)=1,IF(AND(YEAR(SepSun1+7)=CalendarYear,MONTH(SepSun1+7)=9),SepSun1+7,""),IF(AND(YEAR(SepSun1+14)=CalendarYear,MONTH(SepSun1+14)=9),SepSun1+14,""))</f>
        <v>44814</v>
      </c>
      <c r="I42" s="45"/>
      <c r="J42" s="43">
        <f>IF(DAY(OctSun1)=1,IF(AND(YEAR(OctSun1+1)=CalendarYear,MONTH(OctSun1+1)=10),OctSun1+1,""),IF(AND(YEAR(OctSun1+8)=CalendarYear,MONTH(OctSun1+8)=10),OctSun1+8,""))</f>
        <v>44836</v>
      </c>
      <c r="K42" s="43">
        <f>IF(DAY(OctSun1)=1,IF(AND(YEAR(OctSun1+2)=CalendarYear,MONTH(OctSun1+2)=10),OctSun1+2,""),IF(AND(YEAR(OctSun1+9)=CalendarYear,MONTH(OctSun1+9)=10),OctSun1+9,""))</f>
        <v>44837</v>
      </c>
      <c r="L42" s="43">
        <f>IF(DAY(OctSun1)=1,IF(AND(YEAR(OctSun1+3)=CalendarYear,MONTH(OctSun1+3)=10),OctSun1+3,""),IF(AND(YEAR(OctSun1+10)=CalendarYear,MONTH(OctSun1+10)=10),OctSun1+10,""))</f>
        <v>44838</v>
      </c>
      <c r="M42" s="44">
        <f>IF(DAY(OctSun1)=1,IF(AND(YEAR(OctSun1+4)=CalendarYear,MONTH(OctSun1+4)=10),OctSun1+4,""),IF(AND(YEAR(OctSun1+11)=CalendarYear,MONTH(OctSun1+11)=10),OctSun1+11,""))</f>
        <v>44839</v>
      </c>
      <c r="N42" s="44">
        <f>IF(DAY(OctSun1)=1,IF(AND(YEAR(OctSun1+5)=CalendarYear,MONTH(OctSun1+5)=10),OctSun1+5,""),IF(AND(YEAR(OctSun1+12)=CalendarYear,MONTH(OctSun1+12)=10),OctSun1+12,""))</f>
        <v>44840</v>
      </c>
      <c r="O42" s="43">
        <f>IF(DAY(OctSun1)=1,IF(AND(YEAR(OctSun1+6)=CalendarYear,MONTH(OctSun1+6)=10),OctSun1+6,""),IF(AND(YEAR(OctSun1+13)=CalendarYear,MONTH(OctSun1+13)=10),OctSun1+13,""))</f>
        <v>44841</v>
      </c>
      <c r="P42" s="57">
        <f>IF(DAY(OctSun1)=1,IF(AND(YEAR(OctSun1+7)=CalendarYear,MONTH(OctSun1+7)=10),OctSun1+7,""),IF(AND(YEAR(OctSun1+14)=CalendarYear,MONTH(OctSun1+14)=10),OctSun1+14,""))</f>
        <v>44842</v>
      </c>
      <c r="Q42" s="43"/>
      <c r="R42" s="1"/>
      <c r="T42" s="18">
        <v>25</v>
      </c>
      <c r="V42" s="18" t="s">
        <v>19</v>
      </c>
      <c r="X42" s="37">
        <v>24</v>
      </c>
      <c r="Y42" s="38"/>
      <c r="Z42" s="38" t="s">
        <v>38</v>
      </c>
    </row>
    <row r="43" spans="2:26" ht="15" customHeight="1" x14ac:dyDescent="0.25">
      <c r="B43" s="43">
        <f>IF(DAY(SepSun1)=1,IF(AND(YEAR(SepSun1+8)=CalendarYear,MONTH(SepSun1+8)=9),SepSun1+8,""),IF(AND(YEAR(SepSun1+15)=CalendarYear,MONTH(SepSun1+15)=9),SepSun1+15,""))</f>
        <v>44815</v>
      </c>
      <c r="C43" s="44">
        <f>IF(DAY(SepSun1)=1,IF(AND(YEAR(SepSun1+9)=CalendarYear,MONTH(SepSun1+9)=9),SepSun1+9,""),IF(AND(YEAR(SepSun1+16)=CalendarYear,MONTH(SepSun1+16)=9),SepSun1+16,""))</f>
        <v>44816</v>
      </c>
      <c r="D43" s="43">
        <f>IF(DAY(SepSun1)=1,IF(AND(YEAR(SepSun1+10)=CalendarYear,MONTH(SepSun1+10)=9),SepSun1+10,""),IF(AND(YEAR(SepSun1+17)=CalendarYear,MONTH(SepSun1+17)=9),SepSun1+17,""))</f>
        <v>44817</v>
      </c>
      <c r="E43" s="43">
        <f>IF(DAY(SepSun1)=1,IF(AND(YEAR(SepSun1+11)=CalendarYear,MONTH(SepSun1+11)=9),SepSun1+11,""),IF(AND(YEAR(SepSun1+18)=CalendarYear,MONTH(SepSun1+18)=9),SepSun1+18,""))</f>
        <v>44818</v>
      </c>
      <c r="F43" s="43">
        <f>IF(DAY(SepSun1)=1,IF(AND(YEAR(SepSun1+12)=CalendarYear,MONTH(SepSun1+12)=9),SepSun1+12,""),IF(AND(YEAR(SepSun1+19)=CalendarYear,MONTH(SepSun1+19)=9),SepSun1+19,""))</f>
        <v>44819</v>
      </c>
      <c r="G43" s="43">
        <f>IF(DAY(SepSun1)=1,IF(AND(YEAR(SepSun1+13)=CalendarYear,MONTH(SepSun1+13)=9),SepSun1+13,""),IF(AND(YEAR(SepSun1+20)=CalendarYear,MONTH(SepSun1+20)=9),SepSun1+20,""))</f>
        <v>44820</v>
      </c>
      <c r="H43" s="52">
        <f>IF(DAY(SepSun1)=1,IF(AND(YEAR(SepSun1+14)=CalendarYear,MONTH(SepSun1+14)=9),SepSun1+14,""),IF(AND(YEAR(SepSun1+21)=CalendarYear,MONTH(SepSun1+21)=9),SepSun1+21,""))</f>
        <v>44821</v>
      </c>
      <c r="I43" s="43"/>
      <c r="J43" s="43">
        <f>IF(DAY(OctSun1)=1,IF(AND(YEAR(OctSun1+8)=CalendarYear,MONTH(OctSun1+8)=10),OctSun1+8,""),IF(AND(YEAR(OctSun1+15)=CalendarYear,MONTH(OctSun1+15)=10),OctSun1+15,""))</f>
        <v>44843</v>
      </c>
      <c r="K43" s="32">
        <f>IF(DAY(OctSun1)=1,IF(AND(YEAR(OctSun1+9)=CalendarYear,MONTH(OctSun1+9)=10),OctSun1+9,""),IF(AND(YEAR(OctSun1+16)=CalendarYear,MONTH(OctSun1+16)=10),OctSun1+16,""))</f>
        <v>44844</v>
      </c>
      <c r="L43" s="43">
        <f>IF(DAY(OctSun1)=1,IF(AND(YEAR(OctSun1+10)=CalendarYear,MONTH(OctSun1+10)=10),OctSun1+10,""),IF(AND(YEAR(OctSun1+17)=CalendarYear,MONTH(OctSun1+17)=10),OctSun1+17,""))</f>
        <v>44845</v>
      </c>
      <c r="M43" s="43">
        <f>IF(DAY(OctSun1)=1,IF(AND(YEAR(OctSun1+11)=CalendarYear,MONTH(OctSun1+11)=10),OctSun1+11,""),IF(AND(YEAR(OctSun1+18)=CalendarYear,MONTH(OctSun1+18)=10),OctSun1+18,""))</f>
        <v>44846</v>
      </c>
      <c r="N43" s="43">
        <f>IF(DAY(OctSun1)=1,IF(AND(YEAR(OctSun1+12)=CalendarYear,MONTH(OctSun1+12)=10),OctSun1+12,""),IF(AND(YEAR(OctSun1+19)=CalendarYear,MONTH(OctSun1+19)=10),OctSun1+19,""))</f>
        <v>44847</v>
      </c>
      <c r="O43" s="43">
        <f>IF(DAY(OctSun1)=1,IF(AND(YEAR(OctSun1+13)=CalendarYear,MONTH(OctSun1+13)=10),OctSun1+13,""),IF(AND(YEAR(OctSun1+20)=CalendarYear,MONTH(OctSun1+20)=10),OctSun1+20,""))</f>
        <v>44848</v>
      </c>
      <c r="P43" s="43">
        <f>IF(DAY(OctSun1)=1,IF(AND(YEAR(OctSun1+14)=CalendarYear,MONTH(OctSun1+14)=10),OctSun1+14,""),IF(AND(YEAR(OctSun1+21)=CalendarYear,MONTH(OctSun1+21)=10),OctSun1+21,""))</f>
        <v>44849</v>
      </c>
      <c r="Q43" s="43"/>
      <c r="R43" s="1"/>
      <c r="T43" s="60" t="s">
        <v>39</v>
      </c>
      <c r="U43" s="60"/>
      <c r="V43" s="60"/>
      <c r="X43" s="60" t="s">
        <v>40</v>
      </c>
      <c r="Y43" s="60"/>
      <c r="Z43" s="60"/>
    </row>
    <row r="44" spans="2:26" ht="15" customHeight="1" x14ac:dyDescent="0.2">
      <c r="B44" s="43">
        <f>IF(DAY(SepSun1)=1,IF(AND(YEAR(SepSun1+15)=CalendarYear,MONTH(SepSun1+15)=9),SepSun1+15,""),IF(AND(YEAR(SepSun1+22)=CalendarYear,MONTH(SepSun1+22)=9),SepSun1+22,""))</f>
        <v>44822</v>
      </c>
      <c r="C44" s="43">
        <f>IF(DAY(SepSun1)=1,IF(AND(YEAR(SepSun1+16)=CalendarYear,MONTH(SepSun1+16)=9),SepSun1+16,""),IF(AND(YEAR(SepSun1+23)=CalendarYear,MONTH(SepSun1+23)=9),SepSun1+23,""))</f>
        <v>44823</v>
      </c>
      <c r="D44" s="43">
        <f>IF(DAY(SepSun1)=1,IF(AND(YEAR(SepSun1+17)=CalendarYear,MONTH(SepSun1+17)=9),SepSun1+17,""),IF(AND(YEAR(SepSun1+24)=CalendarYear,MONTH(SepSun1+24)=9),SepSun1+24,""))</f>
        <v>44824</v>
      </c>
      <c r="E44" s="43">
        <f>IF(DAY(SepSun1)=1,IF(AND(YEAR(SepSun1+18)=CalendarYear,MONTH(SepSun1+18)=9),SepSun1+18,""),IF(AND(YEAR(SepSun1+25)=CalendarYear,MONTH(SepSun1+25)=9),SepSun1+25,""))</f>
        <v>44825</v>
      </c>
      <c r="F44" s="43">
        <f>IF(DAY(SepSun1)=1,IF(AND(YEAR(SepSun1+19)=CalendarYear,MONTH(SepSun1+19)=9),SepSun1+19,""),IF(AND(YEAR(SepSun1+26)=CalendarYear,MONTH(SepSun1+26)=9),SepSun1+26,""))</f>
        <v>44826</v>
      </c>
      <c r="G44" s="43">
        <f>IF(DAY(SepSun1)=1,IF(AND(YEAR(SepSun1+20)=CalendarYear,MONTH(SepSun1+20)=9),SepSun1+20,""),IF(AND(YEAR(SepSun1+27)=CalendarYear,MONTH(SepSun1+27)=9),SepSun1+27,""))</f>
        <v>44827</v>
      </c>
      <c r="H44" s="43">
        <f>IF(DAY(SepSun1)=1,IF(AND(YEAR(SepSun1+21)=CalendarYear,MONTH(SepSun1+21)=9),SepSun1+21,""),IF(AND(YEAR(SepSun1+28)=CalendarYear,MONTH(SepSun1+28)=9),SepSun1+28,""))</f>
        <v>44828</v>
      </c>
      <c r="I44" s="43"/>
      <c r="J44" s="43">
        <f>IF(DAY(OctSun1)=1,IF(AND(YEAR(OctSun1+15)=CalendarYear,MONTH(OctSun1+15)=10),OctSun1+15,""),IF(AND(YEAR(OctSun1+22)=CalendarYear,MONTH(OctSun1+22)=10),OctSun1+22,""))</f>
        <v>44850</v>
      </c>
      <c r="K44" s="43">
        <f>IF(DAY(OctSun1)=1,IF(AND(YEAR(OctSun1+16)=CalendarYear,MONTH(OctSun1+16)=10),OctSun1+16,""),IF(AND(YEAR(OctSun1+23)=CalendarYear,MONTH(OctSun1+23)=10),OctSun1+23,""))</f>
        <v>44851</v>
      </c>
      <c r="L44" s="43">
        <f>IF(DAY(OctSun1)=1,IF(AND(YEAR(OctSun1+17)=CalendarYear,MONTH(OctSun1+17)=10),OctSun1+17,""),IF(AND(YEAR(OctSun1+24)=CalendarYear,MONTH(OctSun1+24)=10),OctSun1+24,""))</f>
        <v>44852</v>
      </c>
      <c r="M44" s="43">
        <f>IF(DAY(OctSun1)=1,IF(AND(YEAR(OctSun1+18)=CalendarYear,MONTH(OctSun1+18)=10),OctSun1+18,""),IF(AND(YEAR(OctSun1+25)=CalendarYear,MONTH(OctSun1+25)=10),OctSun1+25,""))</f>
        <v>44853</v>
      </c>
      <c r="N44" s="43">
        <f>IF(DAY(OctSun1)=1,IF(AND(YEAR(OctSun1+19)=CalendarYear,MONTH(OctSun1+19)=10),OctSun1+19,""),IF(AND(YEAR(OctSun1+26)=CalendarYear,MONTH(OctSun1+26)=10),OctSun1+26,""))</f>
        <v>44854</v>
      </c>
      <c r="O44" s="43">
        <f>IF(DAY(OctSun1)=1,IF(AND(YEAR(OctSun1+20)=CalendarYear,MONTH(OctSun1+20)=10),OctSun1+20,""),IF(AND(YEAR(OctSun1+27)=CalendarYear,MONTH(OctSun1+27)=10),OctSun1+27,""))</f>
        <v>44855</v>
      </c>
      <c r="P44" s="48">
        <f>IF(DAY(OctSun1)=1,IF(AND(YEAR(OctSun1+21)=CalendarYear,MONTH(OctSun1+21)=10),OctSun1+21,""),IF(AND(YEAR(OctSun1+28)=CalendarYear,MONTH(OctSun1+28)=10),OctSun1+28,""))</f>
        <v>44856</v>
      </c>
      <c r="Q44" s="43"/>
      <c r="R44" s="1"/>
      <c r="T44" s="24">
        <v>1</v>
      </c>
      <c r="U44" s="17"/>
      <c r="V44" s="18" t="s">
        <v>41</v>
      </c>
      <c r="X44" s="55">
        <v>1</v>
      </c>
      <c r="Z44" s="41" t="s">
        <v>78</v>
      </c>
    </row>
    <row r="45" spans="2:26" ht="15" customHeight="1" x14ac:dyDescent="0.2">
      <c r="B45" s="43">
        <f>IF(DAY(SepSun1)=1,IF(AND(YEAR(SepSun1+22)=CalendarYear,MONTH(SepSun1+22)=9),SepSun1+22,""),IF(AND(YEAR(SepSun1+29)=CalendarYear,MONTH(SepSun1+29)=9),SepSun1+29,""))</f>
        <v>44829</v>
      </c>
      <c r="C45" s="44">
        <f>IF(DAY(SepSun1)=1,IF(AND(YEAR(SepSun1+23)=CalendarYear,MONTH(SepSun1+23)=9),SepSun1+23,""),IF(AND(YEAR(SepSun1+30)=CalendarYear,MONTH(SepSun1+30)=9),SepSun1+30,""))</f>
        <v>44830</v>
      </c>
      <c r="D45" s="43">
        <f>IF(DAY(SepSun1)=1,IF(AND(YEAR(SepSun1+24)=CalendarYear,MONTH(SepSun1+24)=9),SepSun1+24,""),IF(AND(YEAR(SepSun1+31)=CalendarYear,MONTH(SepSun1+31)=9),SepSun1+31,""))</f>
        <v>44831</v>
      </c>
      <c r="E45" s="43">
        <f>IF(DAY(SepSun1)=1,IF(AND(YEAR(SepSun1+25)=CalendarYear,MONTH(SepSun1+25)=9),SepSun1+25,""),IF(AND(YEAR(SepSun1+32)=CalendarYear,MONTH(SepSun1+32)=9),SepSun1+32,""))</f>
        <v>44832</v>
      </c>
      <c r="F45" s="43">
        <f>IF(DAY(SepSun1)=1,IF(AND(YEAR(SepSun1+26)=CalendarYear,MONTH(SepSun1+26)=9),SepSun1+26,""),IF(AND(YEAR(SepSun1+33)=CalendarYear,MONTH(SepSun1+33)=9),SepSun1+33,""))</f>
        <v>44833</v>
      </c>
      <c r="G45" s="43">
        <f>IF(DAY(SepSun1)=1,IF(AND(YEAR(SepSun1+27)=CalendarYear,MONTH(SepSun1+27)=9),SepSun1+27,""),IF(AND(YEAR(SepSun1+34)=CalendarYear,MONTH(SepSun1+34)=9),SepSun1+34,""))</f>
        <v>44834</v>
      </c>
      <c r="H45" s="43" t="str">
        <f>IF(DAY(SepSun1)=1,IF(AND(YEAR(SepSun1+28)=CalendarYear,MONTH(SepSun1+28)=9),SepSun1+28,""),IF(AND(YEAR(SepSun1+35)=CalendarYear,MONTH(SepSun1+35)=9),SepSun1+35,""))</f>
        <v/>
      </c>
      <c r="I45" s="43"/>
      <c r="J45" s="43">
        <f>IF(DAY(OctSun1)=1,IF(AND(YEAR(OctSun1+22)=CalendarYear,MONTH(OctSun1+22)=10),OctSun1+22,""),IF(AND(YEAR(OctSun1+29)=CalendarYear,MONTH(OctSun1+29)=10),OctSun1+29,""))</f>
        <v>44857</v>
      </c>
      <c r="K45" s="44">
        <f>IF(DAY(OctSun1)=1,IF(AND(YEAR(OctSun1+23)=CalendarYear,MONTH(OctSun1+23)=10),OctSun1+23,""),IF(AND(YEAR(OctSun1+30)=CalendarYear,MONTH(OctSun1+30)=10),OctSun1+30,""))</f>
        <v>44858</v>
      </c>
      <c r="L45" s="43">
        <f>IF(DAY(OctSun1)=1,IF(AND(YEAR(OctSun1+24)=CalendarYear,MONTH(OctSun1+24)=10),OctSun1+24,""),IF(AND(YEAR(OctSun1+31)=CalendarYear,MONTH(OctSun1+31)=10),OctSun1+31,""))</f>
        <v>44859</v>
      </c>
      <c r="M45" s="43">
        <f>IF(DAY(OctSun1)=1,IF(AND(YEAR(OctSun1+25)=CalendarYear,MONTH(OctSun1+25)=10),OctSun1+25,""),IF(AND(YEAR(OctSun1+32)=CalendarYear,MONTH(OctSun1+32)=10),OctSun1+32,""))</f>
        <v>44860</v>
      </c>
      <c r="N45" s="43">
        <f>IF(DAY(OctSun1)=1,IF(AND(YEAR(OctSun1+26)=CalendarYear,MONTH(OctSun1+26)=10),OctSun1+26,""),IF(AND(YEAR(OctSun1+33)=CalendarYear,MONTH(OctSun1+33)=10),OctSun1+33,""))</f>
        <v>44861</v>
      </c>
      <c r="O45" s="43">
        <f>IF(DAY(OctSun1)=1,IF(AND(YEAR(OctSun1+27)=CalendarYear,MONTH(OctSun1+27)=10),OctSun1+27,""),IF(AND(YEAR(OctSun1+34)=CalendarYear,MONTH(OctSun1+34)=10),OctSun1+34,""))</f>
        <v>44862</v>
      </c>
      <c r="P45" s="52">
        <f>IF(DAY(OctSun1)=1,IF(AND(YEAR(OctSun1+28)=CalendarYear,MONTH(OctSun1+28)=10),OctSun1+28,""),IF(AND(YEAR(OctSun1+35)=CalendarYear,MONTH(OctSun1+35)=10),OctSun1+35,""))</f>
        <v>44863</v>
      </c>
      <c r="Q45" s="43"/>
      <c r="R45" s="1"/>
      <c r="T45" s="27">
        <v>5</v>
      </c>
      <c r="U45" s="31"/>
      <c r="V45" s="33" t="s">
        <v>42</v>
      </c>
      <c r="X45" s="18">
        <v>5</v>
      </c>
      <c r="Z45" s="18" t="s">
        <v>11</v>
      </c>
    </row>
    <row r="46" spans="2:26" ht="15" customHeight="1" x14ac:dyDescent="0.2">
      <c r="B46" s="43" t="str">
        <f>IF(DAY(SepSun1)=1,IF(AND(YEAR(SepSun1+29)=CalendarYear,MONTH(SepSun1+29)=9),SepSun1+29,""),IF(AND(YEAR(SepSun1+36)=CalendarYear,MONTH(SepSun1+36)=9),SepSun1+36,""))</f>
        <v/>
      </c>
      <c r="C46" s="43" t="str">
        <f>IF(DAY(SepSun1)=1,IF(AND(YEAR(SepSun1+30)=CalendarYear,MONTH(SepSun1+30)=9),SepSun1+30,""),IF(AND(YEAR(SepSun1+37)=CalendarYear,MONTH(SepSun1+37)=9),SepSun1+37,""))</f>
        <v/>
      </c>
      <c r="D46" s="43" t="str">
        <f>IF(DAY(SepSun1)=1,IF(AND(YEAR(SepSun1+31)=CalendarYear,MONTH(SepSun1+31)=9),SepSun1+31,""),IF(AND(YEAR(SepSun1+38)=CalendarYear,MONTH(SepSun1+38)=9),SepSun1+38,""))</f>
        <v/>
      </c>
      <c r="E46" s="43" t="str">
        <f>IF(DAY(SepSun1)=1,IF(AND(YEAR(SepSun1+32)=CalendarYear,MONTH(SepSun1+32)=9),SepSun1+32,""),IF(AND(YEAR(SepSun1+39)=CalendarYear,MONTH(SepSun1+39)=9),SepSun1+39,""))</f>
        <v/>
      </c>
      <c r="F46" s="43" t="str">
        <f>IF(DAY(SepSun1)=1,IF(AND(YEAR(SepSun1+33)=CalendarYear,MONTH(SepSun1+33)=9),SepSun1+33,""),IF(AND(YEAR(SepSun1+40)=CalendarYear,MONTH(SepSun1+40)=9),SepSun1+40,""))</f>
        <v/>
      </c>
      <c r="G46" s="43" t="str">
        <f>IF(DAY(SepSun1)=1,IF(AND(YEAR(SepSun1+34)=CalendarYear,MONTH(SepSun1+34)=9),SepSun1+34,""),IF(AND(YEAR(SepSun1+41)=CalendarYear,MONTH(SepSun1+41)=9),SepSun1+41,""))</f>
        <v/>
      </c>
      <c r="H46" s="43" t="str">
        <f>IF(DAY(SepSun1)=1,IF(AND(YEAR(SepSun1+35)=CalendarYear,MONTH(SepSun1+35)=9),SepSun1+35,""),IF(AND(YEAR(SepSun1+42)=CalendarYear,MONTH(SepSun1+42)=9),SepSun1+42,""))</f>
        <v/>
      </c>
      <c r="I46" s="46"/>
      <c r="J46" s="57">
        <f>IF(DAY(OctSun1)=1,IF(AND(YEAR(OctSun1+29)=CalendarYear,MONTH(OctSun1+29)=10),OctSun1+29,""),IF(AND(YEAR(OctSun1+36)=CalendarYear,MONTH(OctSun1+36)=10),OctSun1+36,""))</f>
        <v>44864</v>
      </c>
      <c r="K46" s="52">
        <f>IF(DAY(OctSun1)=1,IF(AND(YEAR(OctSun1+30)=CalendarYear,MONTH(OctSun1+30)=10),OctSun1+30,""),IF(AND(YEAR(OctSun1+37)=CalendarYear,MONTH(OctSun1+37)=10),OctSun1+37,""))</f>
        <v>44865</v>
      </c>
      <c r="L46" s="43" t="str">
        <f>IF(DAY(OctSun1)=1,IF(AND(YEAR(OctSun1+31)=CalendarYear,MONTH(OctSun1+31)=10),OctSun1+31,""),IF(AND(YEAR(OctSun1+38)=CalendarYear,MONTH(OctSun1+38)=10),OctSun1+38,""))</f>
        <v/>
      </c>
      <c r="M46" s="43" t="str">
        <f>IF(DAY(OctSun1)=1,IF(AND(YEAR(OctSun1+32)=CalendarYear,MONTH(OctSun1+32)=10),OctSun1+32,""),IF(AND(YEAR(OctSun1+39)=CalendarYear,MONTH(OctSun1+39)=10),OctSun1+39,""))</f>
        <v/>
      </c>
      <c r="N46" s="43" t="str">
        <f>IF(DAY(OctSun1)=1,IF(AND(YEAR(OctSun1+33)=CalendarYear,MONTH(OctSun1+33)=10),OctSun1+33,""),IF(AND(YEAR(OctSun1+40)=CalendarYear,MONTH(OctSun1+40)=10),OctSun1+40,""))</f>
        <v/>
      </c>
      <c r="O46" s="43" t="str">
        <f>IF(DAY(OctSun1)=1,IF(AND(YEAR(OctSun1+34)=CalendarYear,MONTH(OctSun1+34)=10),OctSun1+34,""),IF(AND(YEAR(OctSun1+41)=CalendarYear,MONTH(OctSun1+41)=10),OctSun1+41,""))</f>
        <v/>
      </c>
      <c r="P46" s="43" t="str">
        <f>IF(DAY(OctSun1)=1,IF(AND(YEAR(OctSun1+35)=CalendarYear,MONTH(OctSun1+35)=10),OctSun1+35,""),IF(AND(YEAR(OctSun1+42)=CalendarYear,MONTH(OctSun1+42)=10),OctSun1+42,""))</f>
        <v/>
      </c>
      <c r="Q46" s="43"/>
      <c r="R46" s="1"/>
      <c r="T46" s="18">
        <v>7</v>
      </c>
      <c r="V46" s="18" t="s">
        <v>11</v>
      </c>
      <c r="X46" s="24">
        <v>6</v>
      </c>
      <c r="Y46" s="17"/>
      <c r="Z46" s="18" t="s">
        <v>13</v>
      </c>
    </row>
    <row r="47" spans="2:26" ht="15" customHeight="1" x14ac:dyDescent="0.2">
      <c r="R47" s="1"/>
      <c r="T47" s="25" t="s">
        <v>76</v>
      </c>
      <c r="U47" s="21"/>
      <c r="V47" s="17" t="s">
        <v>14</v>
      </c>
      <c r="X47" s="35" t="s">
        <v>79</v>
      </c>
      <c r="Y47" s="42"/>
      <c r="Z47" s="33" t="s">
        <v>43</v>
      </c>
    </row>
    <row r="48" spans="2:26" ht="15" customHeight="1" x14ac:dyDescent="0.25">
      <c r="B48" s="9" t="s">
        <v>44</v>
      </c>
      <c r="C48" s="8"/>
      <c r="D48" s="8"/>
      <c r="E48" s="8"/>
      <c r="F48" s="8"/>
      <c r="G48" s="8"/>
      <c r="H48" s="8"/>
      <c r="J48" s="9" t="s">
        <v>45</v>
      </c>
      <c r="K48" s="8"/>
      <c r="L48" s="8"/>
      <c r="M48" s="8"/>
      <c r="N48" s="8"/>
      <c r="O48" s="8"/>
      <c r="P48" s="8"/>
      <c r="R48" s="1"/>
      <c r="T48" s="18">
        <v>12</v>
      </c>
      <c r="U48" s="18"/>
      <c r="V48" s="18" t="s">
        <v>15</v>
      </c>
      <c r="X48" s="25" t="s">
        <v>79</v>
      </c>
      <c r="Y48" s="36"/>
      <c r="Z48" s="17" t="s">
        <v>14</v>
      </c>
    </row>
    <row r="49" spans="2:26" ht="15" customHeight="1" x14ac:dyDescent="0.2">
      <c r="B49" s="11" t="s">
        <v>5</v>
      </c>
      <c r="C49" s="11" t="s">
        <v>6</v>
      </c>
      <c r="D49" s="11" t="s">
        <v>7</v>
      </c>
      <c r="E49" s="11" t="s">
        <v>8</v>
      </c>
      <c r="F49" s="11" t="s">
        <v>7</v>
      </c>
      <c r="G49" s="11" t="s">
        <v>9</v>
      </c>
      <c r="H49" s="11" t="s">
        <v>5</v>
      </c>
      <c r="I49" s="29"/>
      <c r="J49" s="11" t="s">
        <v>5</v>
      </c>
      <c r="K49" s="11" t="s">
        <v>6</v>
      </c>
      <c r="L49" s="11" t="s">
        <v>7</v>
      </c>
      <c r="M49" s="11" t="s">
        <v>8</v>
      </c>
      <c r="N49" s="11" t="s">
        <v>7</v>
      </c>
      <c r="O49" s="11" t="s">
        <v>9</v>
      </c>
      <c r="P49" s="11" t="s">
        <v>5</v>
      </c>
      <c r="R49" s="1"/>
      <c r="T49" s="55">
        <v>17</v>
      </c>
      <c r="V49" s="41" t="s">
        <v>77</v>
      </c>
      <c r="W49" s="18"/>
      <c r="X49" s="18">
        <v>10</v>
      </c>
      <c r="Y49" s="21"/>
      <c r="Z49" s="18" t="s">
        <v>15</v>
      </c>
    </row>
    <row r="50" spans="2:26" ht="15" customHeight="1" x14ac:dyDescent="0.2">
      <c r="B50" s="43" t="str">
        <f>IF(DAY(NovSun1)=1,"",IF(AND(YEAR(NovSun1+1)=CalendarYear,MONTH(NovSun1+1)=11),NovSun1+1,""))</f>
        <v/>
      </c>
      <c r="C50" s="43" t="str">
        <f>IF(DAY(NovSun1)=1,"",IF(AND(YEAR(NovSun1+2)=CalendarYear,MONTH(NovSun1+2)=11),NovSun1+2,""))</f>
        <v/>
      </c>
      <c r="D50" s="43">
        <f>IF(DAY(NovSun1)=1,"",IF(AND(YEAR(NovSun1+3)=CalendarYear,MONTH(NovSun1+3)=11),NovSun1+3,""))</f>
        <v>44866</v>
      </c>
      <c r="E50" s="44">
        <f>IF(DAY(NovSun1)=1,"",IF(AND(YEAR(NovSun1+4)=CalendarYear,MONTH(NovSun1+4)=11),NovSun1+4,""))</f>
        <v>44867</v>
      </c>
      <c r="F50" s="44">
        <f>IF(DAY(NovSun1)=1,"",IF(AND(YEAR(NovSun1+5)=CalendarYear,MONTH(NovSun1+5)=11),NovSun1+5,""))</f>
        <v>44868</v>
      </c>
      <c r="G50" s="43">
        <f>IF(DAY(NovSun1)=1,"",IF(AND(YEAR(NovSun1+6)=CalendarYear,MONTH(NovSun1+6)=11),NovSun1+6,""))</f>
        <v>44869</v>
      </c>
      <c r="H50" s="48">
        <f>IF(DAY(NovSun1)=1,IF(AND(YEAR(NovSun1)=CalendarYear,MONTH(NovSun1)=11),NovSun1,""),IF(AND(YEAR(NovSun1+7)=CalendarYear,MONTH(NovSun1+7)=11),NovSun1+7,""))</f>
        <v>44870</v>
      </c>
      <c r="I50" s="46"/>
      <c r="J50" s="43" t="str">
        <f>IF(DAY(DecSun1)=1,"",IF(AND(YEAR(DecSun1+1)=CalendarYear,MONTH(DecSun1+1)=12),DecSun1+1,""))</f>
        <v/>
      </c>
      <c r="K50" s="43" t="str">
        <f>IF(DAY(DecSun1)=1,"",IF(AND(YEAR(DecSun1+2)=CalendarYear,MONTH(DecSun1+2)=12),DecSun1+2,""))</f>
        <v/>
      </c>
      <c r="L50" s="43" t="str">
        <f>IF(DAY(DecSun1)=1,"",IF(AND(YEAR(DecSun1+3)=CalendarYear,MONTH(DecSun1+3)=12),DecSun1+3,""))</f>
        <v/>
      </c>
      <c r="M50" s="48" t="str">
        <f>IF(DAY(DecSun1)=1,"",IF(AND(YEAR(DecSun1+4)=CalendarYear,MONTH(DecSun1+4)=12),DecSun1+4,""))</f>
        <v/>
      </c>
      <c r="N50" s="44">
        <f>IF(DAY(DecSun1)=1,"",IF(AND(YEAR(DecSun1+5)=CalendarYear,MONTH(DecSun1+5)=12),DecSun1+5,""))</f>
        <v>44896</v>
      </c>
      <c r="O50" s="43">
        <f>IF(DAY(DecSun1)=1,"",IF(AND(YEAR(DecSun1+6)=CalendarYear,MONTH(DecSun1+6)=12),DecSun1+6,""))</f>
        <v>44897</v>
      </c>
      <c r="P50" s="43">
        <f>IF(DAY(DecSun1)=1,IF(AND(YEAR(DecSun1)=CalendarYear,MONTH(DecSun1)=12),DecSun1,""),IF(AND(YEAR(DecSun1+7)=CalendarYear,MONTH(DecSun1+7)=12),DecSun1+7,""))</f>
        <v>44898</v>
      </c>
      <c r="R50" s="1"/>
      <c r="T50" s="18">
        <v>26</v>
      </c>
      <c r="U50" s="18"/>
      <c r="V50" s="18" t="s">
        <v>18</v>
      </c>
      <c r="X50" s="18">
        <v>24</v>
      </c>
      <c r="Z50" s="18" t="s">
        <v>18</v>
      </c>
    </row>
    <row r="51" spans="2:26" ht="15" customHeight="1" x14ac:dyDescent="0.2">
      <c r="B51" s="43">
        <f>IF(DAY(NovSun1)=1,IF(AND(YEAR(NovSun1+1)=CalendarYear,MONTH(NovSun1+1)=11),NovSun1+1,""),IF(AND(YEAR(NovSun1+8)=CalendarYear,MONTH(NovSun1+8)=11),NovSun1+8,""))</f>
        <v>44871</v>
      </c>
      <c r="C51" s="48">
        <f>IF(DAY(NovSun1)=1,IF(AND(YEAR(NovSun1+2)=CalendarYear,MONTH(NovSun1+2)=11),NovSun1+2,""),IF(AND(YEAR(NovSun1+9)=CalendarYear,MONTH(NovSun1+9)=11),NovSun1+9,""))</f>
        <v>44872</v>
      </c>
      <c r="D51" s="43">
        <f>IF(DAY(NovSun1)=1,IF(AND(YEAR(NovSun1+3)=CalendarYear,MONTH(NovSun1+3)=11),NovSun1+3,""),IF(AND(YEAR(NovSun1+10)=CalendarYear,MONTH(NovSun1+10)=11),NovSun1+10,""))</f>
        <v>44873</v>
      </c>
      <c r="E51" s="43">
        <f>IF(DAY(NovSun1)=1,IF(AND(YEAR(NovSun1+4)=CalendarYear,MONTH(NovSun1+4)=11),NovSun1+4,""),IF(AND(YEAR(NovSun1+11)=CalendarYear,MONTH(NovSun1+11)=11),NovSun1+11,""))</f>
        <v>44874</v>
      </c>
      <c r="F51" s="43">
        <f>IF(DAY(NovSun1)=1,IF(AND(YEAR(NovSun1+5)=CalendarYear,MONTH(NovSun1+5)=11),NovSun1+5,""),IF(AND(YEAR(NovSun1+12)=CalendarYear,MONTH(NovSun1+12)=11),NovSun1+12,""))</f>
        <v>44875</v>
      </c>
      <c r="G51" s="30">
        <f>IF(DAY(NovSun1)=1,IF(AND(YEAR(NovSun1+6)=CalendarYear,MONTH(NovSun1+6)=11),NovSun1+6,""),IF(AND(YEAR(NovSun1+13)=CalendarYear,MONTH(NovSun1+13)=11),NovSun1+13,""))</f>
        <v>44876</v>
      </c>
      <c r="H51" s="52">
        <f>IF(DAY(NovSun1)=1,IF(AND(YEAR(NovSun1+7)=CalendarYear,MONTH(NovSun1+7)=11),NovSun1+7,""),IF(AND(YEAR(NovSun1+14)=CalendarYear,MONTH(NovSun1+14)=11),NovSun1+14,""))</f>
        <v>44877</v>
      </c>
      <c r="I51" s="45"/>
      <c r="J51" s="52">
        <f>IF(DAY(DecSun1)=1,IF(AND(YEAR(DecSun1+1)=CalendarYear,MONTH(DecSun1+1)=12),DecSun1+1,""),IF(AND(YEAR(DecSun1+8)=CalendarYear,MONTH(DecSun1+8)=12),DecSun1+8,""))</f>
        <v>44899</v>
      </c>
      <c r="K51" s="43">
        <f>IF(DAY(DecSun1)=1,IF(AND(YEAR(DecSun1+2)=CalendarYear,MONTH(DecSun1+2)=12),DecSun1+2,""),IF(AND(YEAR(DecSun1+9)=CalendarYear,MONTH(DecSun1+9)=12),DecSun1+9,""))</f>
        <v>44900</v>
      </c>
      <c r="L51" s="13">
        <f>IF(DAY(DecSun1)=1,IF(AND(YEAR(DecSun1+3)=CalendarYear,MONTH(DecSun1+3)=12),DecSun1+3,""),IF(AND(YEAR(DecSun1+10)=CalendarYear,MONTH(DecSun1+10)=12),DecSun1+10,""))</f>
        <v>44901</v>
      </c>
      <c r="M51" s="51">
        <f>IF(DAY(DecSun1)=1,IF(AND(YEAR(DecSun1+4)=CalendarYear,MONTH(DecSun1+4)=12),DecSun1+4,""),IF(AND(YEAR(DecSun1+11)=CalendarYear,MONTH(DecSun1+11)=12),DecSun1+11,""))</f>
        <v>44902</v>
      </c>
      <c r="N51" s="43">
        <f>IF(DAY(DecSun1)=1,IF(AND(YEAR(DecSun1+5)=CalendarYear,MONTH(DecSun1+5)=12),DecSun1+5,""),IF(AND(YEAR(DecSun1+12)=CalendarYear,MONTH(DecSun1+12)=12),DecSun1+12,""))</f>
        <v>44903</v>
      </c>
      <c r="O51" s="43">
        <f>IF(DAY(DecSun1)=1,IF(AND(YEAR(DecSun1+6)=CalendarYear,MONTH(DecSun1+6)=12),DecSun1+6,""),IF(AND(YEAR(DecSun1+13)=CalendarYear,MONTH(DecSun1+13)=12),DecSun1+13,""))</f>
        <v>44904</v>
      </c>
      <c r="P51" s="43">
        <f>IF(DAY(DecSun1)=1,IF(AND(YEAR(DecSun1+7)=CalendarYear,MONTH(DecSun1+7)=12),DecSun1+7,""),IF(AND(YEAR(DecSun1+14)=CalendarYear,MONTH(DecSun1+14)=12),DecSun1+14,""))</f>
        <v>44905</v>
      </c>
      <c r="R51" s="1"/>
      <c r="T51" s="18">
        <v>26</v>
      </c>
      <c r="U51" s="18"/>
      <c r="V51" s="18" t="s">
        <v>19</v>
      </c>
      <c r="X51" s="18">
        <v>24</v>
      </c>
      <c r="Y51" s="18"/>
      <c r="Z51" s="18" t="s">
        <v>19</v>
      </c>
    </row>
    <row r="52" spans="2:26" ht="15" customHeight="1" x14ac:dyDescent="0.2">
      <c r="B52" s="43">
        <f>IF(DAY(NovSun1)=1,IF(AND(YEAR(NovSun1+8)=CalendarYear,MONTH(NovSun1+8)=11),NovSun1+8,""),IF(AND(YEAR(NovSun1+15)=CalendarYear,MONTH(NovSun1+15)=11),NovSun1+15,""))</f>
        <v>44878</v>
      </c>
      <c r="C52" s="44">
        <f>IF(DAY(NovSun1)=1,IF(AND(YEAR(NovSun1+9)=CalendarYear,MONTH(NovSun1+9)=11),NovSun1+9,""),IF(AND(YEAR(NovSun1+16)=CalendarYear,MONTH(NovSun1+16)=11),NovSun1+16,""))</f>
        <v>44879</v>
      </c>
      <c r="D52" s="43">
        <f>IF(DAY(NovSun1)=1,IF(AND(YEAR(NovSun1+10)=CalendarYear,MONTH(NovSun1+10)=11),NovSun1+10,""),IF(AND(YEAR(NovSun1+17)=CalendarYear,MONTH(NovSun1+17)=11),NovSun1+17,""))</f>
        <v>44880</v>
      </c>
      <c r="E52" s="43">
        <f>IF(DAY(NovSun1)=1,IF(AND(YEAR(NovSun1+11)=CalendarYear,MONTH(NovSun1+11)=11),NovSun1+11,""),IF(AND(YEAR(NovSun1+18)=CalendarYear,MONTH(NovSun1+18)=11),NovSun1+18,""))</f>
        <v>44881</v>
      </c>
      <c r="F52" s="43">
        <f>IF(DAY(NovSun1)=1,IF(AND(YEAR(NovSun1+12)=CalendarYear,MONTH(NovSun1+12)=11),NovSun1+12,""),IF(AND(YEAR(NovSun1+19)=CalendarYear,MONTH(NovSun1+19)=11),NovSun1+19,""))</f>
        <v>44882</v>
      </c>
      <c r="G52" s="43">
        <f>IF(DAY(NovSun1)=1,IF(AND(YEAR(NovSun1+13)=CalendarYear,MONTH(NovSun1+13)=11),NovSun1+13,""),IF(AND(YEAR(NovSun1+20)=CalendarYear,MONTH(NovSun1+20)=11),NovSun1+20,""))</f>
        <v>44883</v>
      </c>
      <c r="H52" s="43">
        <f>IF(DAY(NovSun1)=1,IF(AND(YEAR(NovSun1+14)=CalendarYear,MONTH(NovSun1+14)=11),NovSun1+14,""),IF(AND(YEAR(NovSun1+21)=CalendarYear,MONTH(NovSun1+21)=11),NovSun1+21,""))</f>
        <v>44884</v>
      </c>
      <c r="I52" s="43"/>
      <c r="J52" s="43">
        <f>IF(DAY(DecSun1)=1,IF(AND(YEAR(DecSun1+8)=CalendarYear,MONTH(DecSun1+8)=12),DecSun1+8,""),IF(AND(YEAR(DecSun1+15)=CalendarYear,MONTH(DecSun1+15)=12),DecSun1+15,""))</f>
        <v>44906</v>
      </c>
      <c r="K52" s="44">
        <f>IF(DAY(DecSun1)=1,IF(AND(YEAR(DecSun1+9)=CalendarYear,MONTH(DecSun1+9)=12),DecSun1+9,""),IF(AND(YEAR(DecSun1+16)=CalendarYear,MONTH(DecSun1+16)=12),DecSun1+16,""))</f>
        <v>44907</v>
      </c>
      <c r="L52" s="43">
        <f>IF(DAY(DecSun1)=1,IF(AND(YEAR(DecSun1+10)=CalendarYear,MONTH(DecSun1+10)=12),DecSun1+10,""),IF(AND(YEAR(DecSun1+17)=CalendarYear,MONTH(DecSun1+17)=12),DecSun1+17,""))</f>
        <v>44908</v>
      </c>
      <c r="M52" s="43">
        <f>IF(DAY(DecSun1)=1,IF(AND(YEAR(DecSun1+11)=CalendarYear,MONTH(DecSun1+11)=12),DecSun1+11,""),IF(AND(YEAR(DecSun1+18)=CalendarYear,MONTH(DecSun1+18)=12),DecSun1+18,""))</f>
        <v>44909</v>
      </c>
      <c r="N52" s="43">
        <f>IF(DAY(DecSun1)=1,IF(AND(YEAR(DecSun1+12)=CalendarYear,MONTH(DecSun1+12)=12),DecSun1+12,""),IF(AND(YEAR(DecSun1+19)=CalendarYear,MONTH(DecSun1+19)=12),DecSun1+19,""))</f>
        <v>44910</v>
      </c>
      <c r="O52" s="43">
        <f>IF(DAY(DecSun1)=1,IF(AND(YEAR(DecSun1+13)=CalendarYear,MONTH(DecSun1+13)=12),DecSun1+13,""),IF(AND(YEAR(DecSun1+20)=CalendarYear,MONTH(DecSun1+20)=12),DecSun1+20,""))</f>
        <v>44911</v>
      </c>
      <c r="P52" s="43">
        <f>IF(DAY(DecSun1)=1,IF(AND(YEAR(DecSun1+14)=CalendarYear,MONTH(DecSun1+14)=12),DecSun1+14,""),IF(AND(YEAR(DecSun1+21)=CalendarYear,MONTH(DecSun1+21)=12),DecSun1+21,""))</f>
        <v>44912</v>
      </c>
      <c r="R52" s="1"/>
      <c r="W52" s="42"/>
      <c r="X52" s="42">
        <v>29</v>
      </c>
      <c r="Y52" s="18"/>
      <c r="Z52" s="42" t="s">
        <v>46</v>
      </c>
    </row>
    <row r="53" spans="2:26" ht="15" customHeight="1" x14ac:dyDescent="0.2">
      <c r="B53" s="43">
        <f>IF(DAY(NovSun1)=1,IF(AND(YEAR(NovSun1+15)=CalendarYear,MONTH(NovSun1+15)=11),NovSun1+15,""),IF(AND(YEAR(NovSun1+22)=CalendarYear,MONTH(NovSun1+22)=11),NovSun1+22,""))</f>
        <v>44885</v>
      </c>
      <c r="C53" s="48">
        <f>IF(DAY(NovSun1)=1,IF(AND(YEAR(NovSun1+16)=CalendarYear,MONTH(NovSun1+16)=11),NovSun1+16,""),IF(AND(YEAR(NovSun1+23)=CalendarYear,MONTH(NovSun1+23)=11),NovSun1+23,""))</f>
        <v>44886</v>
      </c>
      <c r="D53" s="43">
        <f>IF(DAY(NovSun1)=1,IF(AND(YEAR(NovSun1+17)=CalendarYear,MONTH(NovSun1+17)=11),NovSun1+17,""),IF(AND(YEAR(NovSun1+24)=CalendarYear,MONTH(NovSun1+24)=11),NovSun1+24,""))</f>
        <v>44887</v>
      </c>
      <c r="E53" s="43">
        <f>IF(DAY(NovSun1)=1,IF(AND(YEAR(NovSun1+18)=CalendarYear,MONTH(NovSun1+18)=11),NovSun1+18,""),IF(AND(YEAR(NovSun1+25)=CalendarYear,MONTH(NovSun1+25)=11),NovSun1+25,""))</f>
        <v>44888</v>
      </c>
      <c r="F53" s="30">
        <f>IF(DAY(NovSun1)=1,IF(AND(YEAR(NovSun1+19)=CalendarYear,MONTH(NovSun1+19)=11),NovSun1+19,""),IF(AND(YEAR(NovSun1+26)=CalendarYear,MONTH(NovSun1+26)=11),NovSun1+26,""))</f>
        <v>44889</v>
      </c>
      <c r="G53" s="43">
        <f>IF(DAY(NovSun1)=1,IF(AND(YEAR(NovSun1+20)=CalendarYear,MONTH(NovSun1+20)=11),NovSun1+20,""),IF(AND(YEAR(NovSun1+27)=CalendarYear,MONTH(NovSun1+27)=11),NovSun1+27,""))</f>
        <v>44890</v>
      </c>
      <c r="H53" s="43">
        <f>IF(DAY(NovSun1)=1,IF(AND(YEAR(NovSun1+21)=CalendarYear,MONTH(NovSun1+21)=11),NovSun1+21,""),IF(AND(YEAR(NovSun1+28)=CalendarYear,MONTH(NovSun1+28)=11),NovSun1+28,""))</f>
        <v>44891</v>
      </c>
      <c r="I53" s="43"/>
      <c r="J53" s="43">
        <f>IF(DAY(DecSun1)=1,IF(AND(YEAR(DecSun1+15)=CalendarYear,MONTH(DecSun1+15)=12),DecSun1+15,""),IF(AND(YEAR(DecSun1+22)=CalendarYear,MONTH(DecSun1+22)=12),DecSun1+22,""))</f>
        <v>44913</v>
      </c>
      <c r="K53" s="43">
        <f>IF(DAY(DecSun1)=1,IF(AND(YEAR(DecSun1+16)=CalendarYear,MONTH(DecSun1+16)=12),DecSun1+16,""),IF(AND(YEAR(DecSun1+23)=CalendarYear,MONTH(DecSun1+23)=12),DecSun1+23,""))</f>
        <v>44914</v>
      </c>
      <c r="L53" s="43">
        <f>IF(DAY(DecSun1)=1,IF(AND(YEAR(DecSun1+17)=CalendarYear,MONTH(DecSun1+17)=12),DecSun1+17,""),IF(AND(YEAR(DecSun1+24)=CalendarYear,MONTH(DecSun1+24)=12),DecSun1+24,""))</f>
        <v>44915</v>
      </c>
      <c r="M53" s="43">
        <f>IF(DAY(DecSun1)=1,IF(AND(YEAR(DecSun1+18)=CalendarYear,MONTH(DecSun1+18)=12),DecSun1+18,""),IF(AND(YEAR(DecSun1+25)=CalendarYear,MONTH(DecSun1+25)=12),DecSun1+25,""))</f>
        <v>44916</v>
      </c>
      <c r="N53" s="43">
        <f>IF(DAY(DecSun1)=1,IF(AND(YEAR(DecSun1+19)=CalendarYear,MONTH(DecSun1+19)=12),DecSun1+19,""),IF(AND(YEAR(DecSun1+26)=CalendarYear,MONTH(DecSun1+26)=12),DecSun1+26,""))</f>
        <v>44917</v>
      </c>
      <c r="O53" s="43">
        <f>IF(DAY(DecSun1)=1,IF(AND(YEAR(DecSun1+20)=CalendarYear,MONTH(DecSun1+20)=12),DecSun1+20,""),IF(AND(YEAR(DecSun1+27)=CalendarYear,MONTH(DecSun1+27)=12),DecSun1+27,""))</f>
        <v>44918</v>
      </c>
      <c r="P53" s="13">
        <f>IF(DAY(DecSun1)=1,IF(AND(YEAR(DecSun1+21)=CalendarYear,MONTH(DecSun1+21)=12),DecSun1+21,""),IF(AND(YEAR(DecSun1+28)=CalendarYear,MONTH(DecSun1+28)=12),DecSun1+28,""))</f>
        <v>44919</v>
      </c>
      <c r="R53" s="1"/>
      <c r="W53" s="42"/>
      <c r="X53" s="42">
        <v>31</v>
      </c>
      <c r="Y53" s="42"/>
      <c r="Z53" s="42" t="s">
        <v>47</v>
      </c>
    </row>
    <row r="54" spans="2:26" ht="15" customHeight="1" x14ac:dyDescent="0.2">
      <c r="B54" s="43">
        <f>IF(DAY(NovSun1)=1,IF(AND(YEAR(NovSun1+22)=CalendarYear,MONTH(NovSun1+22)=11),NovSun1+22,""),IF(AND(YEAR(NovSun1+29)=CalendarYear,MONTH(NovSun1+29)=11),NovSun1+29,""))</f>
        <v>44892</v>
      </c>
      <c r="C54" s="44">
        <f>IF(DAY(NovSun1)=1,IF(AND(YEAR(NovSun1+23)=CalendarYear,MONTH(NovSun1+23)=11),NovSun1+23,""),IF(AND(YEAR(NovSun1+30)=CalendarYear,MONTH(NovSun1+30)=11),NovSun1+30,""))</f>
        <v>44893</v>
      </c>
      <c r="D54" s="43">
        <f>IF(DAY(NovSun1)=1,IF(AND(YEAR(NovSun1+24)=CalendarYear,MONTH(NovSun1+24)=11),NovSun1+24,""),IF(AND(YEAR(NovSun1+31)=CalendarYear,MONTH(NovSun1+31)=11),NovSun1+31,""))</f>
        <v>44894</v>
      </c>
      <c r="E54" s="43">
        <f>IF(DAY(NovSun1)=1,IF(AND(YEAR(NovSun1+25)=CalendarYear,MONTH(NovSun1+25)=11),NovSun1+25,""),IF(AND(YEAR(NovSun1+32)=CalendarYear,MONTH(NovSun1+32)=11),NovSun1+32,""))</f>
        <v>44895</v>
      </c>
      <c r="F54" s="43" t="str">
        <f>IF(DAY(NovSun1)=1,IF(AND(YEAR(NovSun1+26)=CalendarYear,MONTH(NovSun1+26)=11),NovSun1+26,""),IF(AND(YEAR(NovSun1+33)=CalendarYear,MONTH(NovSun1+33)=11),NovSun1+33,""))</f>
        <v/>
      </c>
      <c r="G54" s="43" t="str">
        <f>IF(DAY(NovSun1)=1,IF(AND(YEAR(NovSun1+27)=CalendarYear,MONTH(NovSun1+27)=11),NovSun1+27,""),IF(AND(YEAR(NovSun1+34)=CalendarYear,MONTH(NovSun1+34)=11),NovSun1+34,""))</f>
        <v/>
      </c>
      <c r="H54" s="43" t="str">
        <f>IF(DAY(NovSun1)=1,IF(AND(YEAR(NovSun1+28)=CalendarYear,MONTH(NovSun1+28)=11),NovSun1+28,""),IF(AND(YEAR(NovSun1+35)=CalendarYear,MONTH(NovSun1+35)=11),NovSun1+35,""))</f>
        <v/>
      </c>
      <c r="I54" s="43"/>
      <c r="J54" s="30">
        <f>IF(DAY(DecSun1)=1,IF(AND(YEAR(DecSun1+22)=CalendarYear,MONTH(DecSun1+22)=12),DecSun1+22,""),IF(AND(YEAR(DecSun1+29)=CalendarYear,MONTH(DecSun1+29)=12),DecSun1+29,""))</f>
        <v>44920</v>
      </c>
      <c r="K54" s="44">
        <f>IF(DAY(DecSun1)=1,IF(AND(YEAR(DecSun1+23)=CalendarYear,MONTH(DecSun1+23)=12),DecSun1+23,""),IF(AND(YEAR(DecSun1+30)=CalendarYear,MONTH(DecSun1+30)=12),DecSun1+30,""))</f>
        <v>44921</v>
      </c>
      <c r="L54" s="43">
        <f>IF(DAY(DecSun1)=1,IF(AND(YEAR(DecSun1+24)=CalendarYear,MONTH(DecSun1+24)=12),DecSun1+24,""),IF(AND(YEAR(DecSun1+31)=CalendarYear,MONTH(DecSun1+31)=12),DecSun1+31,""))</f>
        <v>44922</v>
      </c>
      <c r="M54" s="43">
        <f>IF(DAY(DecSun1)=1,IF(AND(YEAR(DecSun1+25)=CalendarYear,MONTH(DecSun1+25)=12),DecSun1+25,""),IF(AND(YEAR(DecSun1+32)=CalendarYear,MONTH(DecSun1+32)=12),DecSun1+32,""))</f>
        <v>44923</v>
      </c>
      <c r="N54" s="43">
        <f>IF(DAY(DecSun1)=1,IF(AND(YEAR(DecSun1+26)=CalendarYear,MONTH(DecSun1+26)=12),DecSun1+26,""),IF(AND(YEAR(DecSun1+33)=CalendarYear,MONTH(DecSun1+33)=12),DecSun1+33,""))</f>
        <v>44924</v>
      </c>
      <c r="O54" s="43">
        <f>IF(DAY(DecSun1)=1,IF(AND(YEAR(DecSun1+27)=CalendarYear,MONTH(DecSun1+27)=12),DecSun1+27,""),IF(AND(YEAR(DecSun1+34)=CalendarYear,MONTH(DecSun1+34)=12),DecSun1+34,""))</f>
        <v>44925</v>
      </c>
      <c r="P54" s="43">
        <f>IF(DAY(DecSun1)=1,IF(AND(YEAR(DecSun1+28)=CalendarYear,MONTH(DecSun1+28)=12),DecSun1+28,""),IF(AND(YEAR(DecSun1+35)=CalendarYear,MONTH(DecSun1+35)=12),DecSun1+35,""))</f>
        <v>44926</v>
      </c>
      <c r="R54" s="1"/>
      <c r="Y54" s="42"/>
    </row>
    <row r="55" spans="2:26" ht="15" customHeight="1" x14ac:dyDescent="0.25">
      <c r="B55" s="43" t="str">
        <f>IF(DAY(NovSun1)=1,IF(AND(YEAR(NovSun1+29)=CalendarYear,MONTH(NovSun1+29)=11),NovSun1+29,""),IF(AND(YEAR(NovSun1+36)=CalendarYear,MONTH(NovSun1+36)=11),NovSun1+36,""))</f>
        <v/>
      </c>
      <c r="C55" s="43" t="str">
        <f>IF(DAY(NovSun1)=1,IF(AND(YEAR(NovSun1+30)=CalendarYear,MONTH(NovSun1+30)=11),NovSun1+30,""),IF(AND(YEAR(NovSun1+37)=CalendarYear,MONTH(NovSun1+37)=11),NovSun1+37,""))</f>
        <v/>
      </c>
      <c r="D55" s="43" t="str">
        <f>IF(DAY(NovSun1)=1,IF(AND(YEAR(NovSun1+31)=CalendarYear,MONTH(NovSun1+31)=11),NovSun1+31,""),IF(AND(YEAR(NovSun1+38)=CalendarYear,MONTH(NovSun1+38)=11),NovSun1+38,""))</f>
        <v/>
      </c>
      <c r="E55" s="43" t="str">
        <f>IF(DAY(NovSun1)=1,IF(AND(YEAR(NovSun1+32)=CalendarYear,MONTH(NovSun1+32)=11),NovSun1+32,""),IF(AND(YEAR(NovSun1+39)=CalendarYear,MONTH(NovSun1+39)=11),NovSun1+39,""))</f>
        <v/>
      </c>
      <c r="F55" s="43" t="str">
        <f>IF(DAY(NovSun1)=1,IF(AND(YEAR(NovSun1+33)=CalendarYear,MONTH(NovSun1+33)=11),NovSun1+33,""),IF(AND(YEAR(NovSun1+40)=CalendarYear,MONTH(NovSun1+40)=11),NovSun1+40,""))</f>
        <v/>
      </c>
      <c r="G55" s="43" t="str">
        <f>IF(DAY(NovSun1)=1,IF(AND(YEAR(NovSun1+34)=CalendarYear,MONTH(NovSun1+34)=11),NovSun1+34,""),IF(AND(YEAR(NovSun1+41)=CalendarYear,MONTH(NovSun1+41)=11),NovSun1+41,""))</f>
        <v/>
      </c>
      <c r="H55" s="43" t="str">
        <f>IF(DAY(NovSun1)=1,IF(AND(YEAR(NovSun1+35)=CalendarYear,MONTH(NovSun1+35)=11),NovSun1+35,""),IF(AND(YEAR(NovSun1+42)=CalendarYear,MONTH(NovSun1+42)=11),NovSun1+42,""))</f>
        <v/>
      </c>
      <c r="I55" s="46"/>
      <c r="J55" s="43" t="str">
        <f>IF(DAY(DecSun1)=1,IF(AND(YEAR(DecSun1+29)=CalendarYear,MONTH(DecSun1+29)=12),DecSun1+29,""),IF(AND(YEAR(DecSun1+36)=CalendarYear,MONTH(DecSun1+36)=12),DecSun1+36,""))</f>
        <v/>
      </c>
      <c r="K55" s="43" t="str">
        <f>IF(DAY(DecSun1)=1,IF(AND(YEAR(DecSun1+30)=CalendarYear,MONTH(DecSun1+30)=12),DecSun1+30,""),IF(AND(YEAR(DecSun1+37)=CalendarYear,MONTH(DecSun1+37)=12),DecSun1+37,""))</f>
        <v/>
      </c>
      <c r="L55" s="43" t="str">
        <f>IF(DAY(DecSun1)=1,IF(AND(YEAR(DecSun1+31)=CalendarYear,MONTH(DecSun1+31)=12),DecSun1+31,""),IF(AND(YEAR(DecSun1+38)=CalendarYear,MONTH(DecSun1+38)=12),DecSun1+38,""))</f>
        <v/>
      </c>
      <c r="M55" s="43" t="str">
        <f>IF(DAY(DecSun1)=1,IF(AND(YEAR(DecSun1+32)=CalendarYear,MONTH(DecSun1+32)=12),DecSun1+32,""),IF(AND(YEAR(DecSun1+39)=CalendarYear,MONTH(DecSun1+39)=12),DecSun1+39,""))</f>
        <v/>
      </c>
      <c r="N55" s="43" t="str">
        <f>IF(DAY(DecSun1)=1,IF(AND(YEAR(DecSun1+33)=CalendarYear,MONTH(DecSun1+33)=12),DecSun1+33,""),IF(AND(YEAR(DecSun1+40)=CalendarYear,MONTH(DecSun1+40)=12),DecSun1+40,""))</f>
        <v/>
      </c>
      <c r="O55" s="43" t="str">
        <f>IF(DAY(DecSun1)=1,IF(AND(YEAR(DecSun1+34)=CalendarYear,MONTH(DecSun1+34)=12),DecSun1+34,""),IF(AND(YEAR(DecSun1+41)=CalendarYear,MONTH(DecSun1+41)=12),DecSun1+41,""))</f>
        <v/>
      </c>
      <c r="P55" s="43" t="str">
        <f>IF(DAY(DecSun1)=1,IF(AND(YEAR(DecSun1+35)=CalendarYear,MONTH(DecSun1+35)=12),DecSun1+35,""),IF(AND(YEAR(DecSun1+42)=CalendarYear,MONTH(DecSun1+42)=12),DecSun1+42,""))</f>
        <v/>
      </c>
      <c r="R55" s="1"/>
      <c r="T55" s="61" t="s">
        <v>48</v>
      </c>
      <c r="U55" s="61"/>
      <c r="V55" s="61"/>
      <c r="X55" s="61" t="s">
        <v>49</v>
      </c>
      <c r="Y55" s="61"/>
      <c r="Z55" s="61"/>
    </row>
    <row r="56" spans="2:26" ht="15" customHeight="1" x14ac:dyDescent="0.2">
      <c r="B56" s="13"/>
      <c r="C56" s="13"/>
      <c r="D56" s="13"/>
      <c r="E56" s="13"/>
      <c r="F56" s="13"/>
      <c r="G56" s="13"/>
      <c r="H56" s="13"/>
      <c r="J56" s="13"/>
      <c r="K56" s="13"/>
      <c r="L56" s="13"/>
      <c r="M56" s="13"/>
      <c r="N56" s="13"/>
      <c r="O56" s="13"/>
      <c r="P56" s="13"/>
      <c r="R56" s="1"/>
      <c r="T56" s="24">
        <v>3</v>
      </c>
      <c r="U56" s="17"/>
      <c r="V56" s="18" t="s">
        <v>11</v>
      </c>
      <c r="X56" s="24">
        <v>1</v>
      </c>
      <c r="Y56" s="17"/>
      <c r="Z56" s="18" t="s">
        <v>12</v>
      </c>
    </row>
    <row r="57" spans="2:26" ht="15" customHeight="1" x14ac:dyDescent="0.2">
      <c r="R57" s="1"/>
      <c r="T57" s="24">
        <v>4</v>
      </c>
      <c r="U57" s="17"/>
      <c r="V57" s="18" t="s">
        <v>13</v>
      </c>
      <c r="X57" s="59">
        <v>4</v>
      </c>
      <c r="Y57" s="42"/>
      <c r="Z57" s="42" t="s">
        <v>50</v>
      </c>
    </row>
    <row r="58" spans="2:26" ht="15" customHeight="1" x14ac:dyDescent="0.2">
      <c r="R58" s="1"/>
      <c r="T58" s="33">
        <v>11</v>
      </c>
      <c r="U58" s="17"/>
      <c r="V58" s="33" t="s">
        <v>54</v>
      </c>
      <c r="X58" s="18">
        <v>7</v>
      </c>
      <c r="Y58" s="58"/>
      <c r="Z58" s="33" t="s">
        <v>82</v>
      </c>
    </row>
    <row r="59" spans="2:26" ht="15" customHeight="1" x14ac:dyDescent="0.2">
      <c r="R59" s="1"/>
      <c r="T59" s="37">
        <v>12</v>
      </c>
      <c r="V59" s="41" t="s">
        <v>81</v>
      </c>
      <c r="X59" s="18">
        <v>12</v>
      </c>
      <c r="Y59" s="28"/>
      <c r="Z59" s="18" t="s">
        <v>52</v>
      </c>
    </row>
    <row r="60" spans="2:26" ht="15" customHeight="1" x14ac:dyDescent="0.2">
      <c r="H60" s="63" t="s">
        <v>51</v>
      </c>
      <c r="I60" s="63"/>
      <c r="J60" s="63"/>
      <c r="K60" s="63"/>
      <c r="L60" s="63"/>
      <c r="M60" s="63"/>
      <c r="R60" s="1"/>
      <c r="T60" s="24">
        <v>14</v>
      </c>
      <c r="U60" s="17"/>
      <c r="V60" s="18" t="s">
        <v>80</v>
      </c>
      <c r="X60" s="18">
        <v>12</v>
      </c>
      <c r="Z60" s="17" t="s">
        <v>14</v>
      </c>
    </row>
    <row r="61" spans="2:26" ht="15" customHeight="1" x14ac:dyDescent="0.2">
      <c r="H61" s="63" t="s">
        <v>53</v>
      </c>
      <c r="I61" s="63"/>
      <c r="J61" s="63"/>
      <c r="K61" s="63"/>
      <c r="L61" s="63"/>
      <c r="M61" s="63"/>
      <c r="R61" s="1"/>
      <c r="T61" s="18">
        <v>14</v>
      </c>
      <c r="U61" s="17"/>
      <c r="V61" s="17" t="s">
        <v>52</v>
      </c>
      <c r="X61" s="33">
        <v>25</v>
      </c>
      <c r="Y61" s="17"/>
      <c r="Z61" s="33" t="s">
        <v>55</v>
      </c>
    </row>
    <row r="62" spans="2:26" ht="15" customHeight="1" x14ac:dyDescent="0.2">
      <c r="H62" s="26"/>
      <c r="R62" s="1"/>
      <c r="T62" s="33">
        <v>24</v>
      </c>
      <c r="U62" s="18"/>
      <c r="V62" s="33" t="s">
        <v>58</v>
      </c>
      <c r="X62" s="18">
        <v>26</v>
      </c>
      <c r="Z62" s="17" t="s">
        <v>15</v>
      </c>
    </row>
    <row r="63" spans="2:26" ht="15" customHeight="1" x14ac:dyDescent="0.2">
      <c r="H63" s="63" t="s">
        <v>56</v>
      </c>
      <c r="I63" s="63"/>
      <c r="J63" s="63"/>
      <c r="K63" s="63"/>
      <c r="L63" s="63"/>
      <c r="M63" s="63"/>
      <c r="R63" s="1"/>
      <c r="T63" s="24">
        <v>28</v>
      </c>
      <c r="U63" s="17"/>
      <c r="V63" s="18" t="s">
        <v>18</v>
      </c>
      <c r="X63" s="24">
        <v>26</v>
      </c>
      <c r="Y63" s="17"/>
      <c r="Z63" s="18" t="s">
        <v>19</v>
      </c>
    </row>
    <row r="64" spans="2:26" ht="15" customHeight="1" x14ac:dyDescent="0.2">
      <c r="H64" s="64" t="s">
        <v>57</v>
      </c>
      <c r="I64" s="64"/>
      <c r="J64" s="64"/>
      <c r="K64" s="64"/>
      <c r="L64" s="64"/>
      <c r="M64" s="64"/>
      <c r="N64" s="64"/>
      <c r="R64" s="1"/>
      <c r="T64" s="18">
        <v>28</v>
      </c>
      <c r="U64" s="18"/>
      <c r="V64" s="18" t="s">
        <v>19</v>
      </c>
    </row>
    <row r="65" spans="8:26" ht="15" customHeight="1" x14ac:dyDescent="0.2">
      <c r="H65" s="63" t="s">
        <v>59</v>
      </c>
      <c r="I65" s="63"/>
      <c r="J65" s="63"/>
      <c r="K65" s="63"/>
      <c r="L65" s="63"/>
      <c r="M65" s="63"/>
      <c r="R65" s="1"/>
    </row>
    <row r="66" spans="8:26" ht="15" customHeight="1" x14ac:dyDescent="0.2"/>
    <row r="67" spans="8:26" ht="15" customHeight="1" x14ac:dyDescent="0.2">
      <c r="T67" s="18"/>
      <c r="U67" s="18"/>
      <c r="V67" s="18"/>
    </row>
    <row r="68" spans="8:26" ht="15" customHeight="1" x14ac:dyDescent="0.2">
      <c r="T68" s="18"/>
      <c r="U68" s="18"/>
      <c r="V68" s="18"/>
    </row>
    <row r="69" spans="8:26" ht="12.75" x14ac:dyDescent="0.2">
      <c r="T69" s="18"/>
      <c r="U69" s="18"/>
      <c r="V69" s="18"/>
    </row>
    <row r="70" spans="8:26" ht="12.75" x14ac:dyDescent="0.2">
      <c r="T70" s="18"/>
      <c r="U70" s="18"/>
      <c r="V70" s="18"/>
    </row>
    <row r="79" spans="8:26" ht="14.25" x14ac:dyDescent="0.2">
      <c r="X79" s="10"/>
      <c r="Y79" s="10"/>
      <c r="Z79" s="10"/>
    </row>
  </sheetData>
  <mergeCells count="18">
    <mergeCell ref="H60:M60"/>
    <mergeCell ref="H61:M61"/>
    <mergeCell ref="H63:M63"/>
    <mergeCell ref="H65:M65"/>
    <mergeCell ref="H64:N64"/>
    <mergeCell ref="B1:E1"/>
    <mergeCell ref="T3:V3"/>
    <mergeCell ref="X3:Z3"/>
    <mergeCell ref="T14:V14"/>
    <mergeCell ref="X14:Z14"/>
    <mergeCell ref="T23:V23"/>
    <mergeCell ref="X23:Z23"/>
    <mergeCell ref="T33:V33"/>
    <mergeCell ref="T55:V55"/>
    <mergeCell ref="X55:Z55"/>
    <mergeCell ref="X33:Z33"/>
    <mergeCell ref="T43:V43"/>
    <mergeCell ref="X43:Z43"/>
  </mergeCells>
  <phoneticPr fontId="1" type="noConversion"/>
  <dataValidations disablePrompts="1" count="1">
    <dataValidation allowBlank="1" showInputMessage="1" showErrorMessage="1" errorTitle="Invalid Year" error="Enter a year from 1900 to 9999, or use the scroll bar to find a year." sqref="B1"/>
  </dataValidations>
  <hyperlinks>
    <hyperlink ref="H64" r:id="rId1"/>
  </hyperlinks>
  <printOptions horizontalCentered="1" verticalCentered="1"/>
  <pageMargins left="0.25" right="0.25" top="0.75" bottom="0.75" header="0.3" footer="0.3"/>
  <pageSetup scale="7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5" name="Spinner">
              <controlPr defaultSize="0" print="0" autoPict="0" altText="Use the spinner button to change calendar year or enter year in cell B1.">
                <anchor moveWithCells="1">
                  <from>
                    <xdr:col>0</xdr:col>
                    <xdr:colOff>114300</xdr:colOff>
                    <xdr:row>0</xdr:row>
                    <xdr:rowOff>38100</xdr:rowOff>
                  </from>
                  <to>
                    <xdr:col>0</xdr:col>
                    <xdr:colOff>266700</xdr:colOff>
                    <xdr:row>0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BBABBCABD3E0409E1FEBF87633F467" ma:contentTypeVersion="12" ma:contentTypeDescription="Create a new document." ma:contentTypeScope="" ma:versionID="446882ebe31613f38f0df6b4e74522d5">
  <xsd:schema xmlns:xsd="http://www.w3.org/2001/XMLSchema" xmlns:xs="http://www.w3.org/2001/XMLSchema" xmlns:p="http://schemas.microsoft.com/office/2006/metadata/properties" xmlns:ns2="3850e988-2d67-42ce-9b78-8f0f20694505" xmlns:ns3="fafa37d5-cad5-4837-ba74-f4a978fa61d7" targetNamespace="http://schemas.microsoft.com/office/2006/metadata/properties" ma:root="true" ma:fieldsID="9d2f9ba23b5787db0006aedf77111c43" ns2:_="" ns3:_="">
    <xsd:import namespace="3850e988-2d67-42ce-9b78-8f0f20694505"/>
    <xsd:import namespace="fafa37d5-cad5-4837-ba74-f4a978fa61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0e988-2d67-42ce-9b78-8f0f206945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a37d5-cad5-4837-ba74-f4a978fa61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59232C-9C04-4F96-8E64-8086B867F47C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3850e988-2d67-42ce-9b78-8f0f20694505"/>
    <ds:schemaRef ds:uri="http://www.w3.org/XML/1998/namespace"/>
    <ds:schemaRef ds:uri="http://schemas.openxmlformats.org/package/2006/metadata/core-properties"/>
    <ds:schemaRef ds:uri="fafa37d5-cad5-4837-ba74-f4a978fa61d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33A2B3B-B439-4366-8A5C-C1E682AE7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50e988-2d67-42ce-9b78-8f0f20694505"/>
    <ds:schemaRef ds:uri="fafa37d5-cad5-4837-ba74-f4a978fa61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8C6336-F0F2-4BFD-8602-51E8060206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Calendar</vt:lpstr>
      <vt:lpstr>CalendarYear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locks</dc:creator>
  <cp:keywords/>
  <dc:description/>
  <cp:lastModifiedBy>Rachel Crumley</cp:lastModifiedBy>
  <cp:revision/>
  <dcterms:created xsi:type="dcterms:W3CDTF">2017-11-29T09:38:15Z</dcterms:created>
  <dcterms:modified xsi:type="dcterms:W3CDTF">2022-01-03T18:24:37Z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0x010100DDBBABBCABD3E0409E1FEBF87633F467</vt:lpwstr>
  </property>
  <property fmtid="{D5CDD505-2E9C-101B-9397-08002B2CF9AE}" pid="3" name="AuthorIds_UIVersion_3072">
    <vt:lpwstr>11</vt:lpwstr>
  </property>
</Properties>
</file>